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2670" activeTab="2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55" i="8" l="1"/>
  <c r="D10" i="8"/>
  <c r="D11" i="8"/>
  <c r="D12" i="8"/>
  <c r="D23" i="8"/>
  <c r="D29" i="8"/>
  <c r="D30" i="8"/>
  <c r="D32" i="8"/>
  <c r="D42" i="8"/>
  <c r="D43" i="8"/>
  <c r="D44" i="8"/>
  <c r="D47" i="8"/>
  <c r="D48" i="8"/>
  <c r="D51" i="8"/>
  <c r="D52" i="8"/>
  <c r="D53" i="8"/>
  <c r="D54" i="8"/>
  <c r="E23" i="8"/>
  <c r="E29" i="8"/>
  <c r="E30" i="8"/>
  <c r="E32" i="8"/>
  <c r="E42" i="8"/>
  <c r="E43" i="8"/>
  <c r="E44" i="8"/>
  <c r="E47" i="8"/>
  <c r="E48" i="8"/>
  <c r="E51" i="8"/>
  <c r="E52" i="8"/>
  <c r="E53" i="8"/>
  <c r="E54" i="8"/>
  <c r="E55" i="8"/>
  <c r="D12" i="13"/>
  <c r="Y24" i="3" l="1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L5" i="3"/>
  <c r="K5" i="3"/>
  <c r="J5" i="3"/>
  <c r="I5" i="3"/>
  <c r="H5" i="3"/>
  <c r="G5" i="3"/>
  <c r="F5" i="3"/>
  <c r="D5" i="3"/>
  <c r="M5" i="3" l="1"/>
  <c r="E5" i="3"/>
  <c r="D77" i="13" l="1"/>
  <c r="D11" i="13" l="1"/>
  <c r="E8" i="8" l="1"/>
  <c r="D43" i="13" l="1"/>
  <c r="D21" i="13" l="1"/>
  <c r="C21" i="13"/>
  <c r="D25" i="13" l="1"/>
  <c r="D52" i="13" l="1"/>
  <c r="D71" i="13" l="1"/>
  <c r="C71" i="13" l="1"/>
  <c r="D6" i="13" l="1"/>
  <c r="D56" i="13" l="1"/>
  <c r="J8" i="8" l="1"/>
  <c r="K8" i="8" s="1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D28" i="8" l="1"/>
  <c r="E28" i="8"/>
  <c r="L28" i="8"/>
  <c r="C52" i="13" l="1"/>
  <c r="F46" i="8" l="1"/>
  <c r="D46" i="8" l="1"/>
  <c r="E46" i="8"/>
  <c r="L46" i="8"/>
  <c r="D69" i="13"/>
  <c r="D65" i="13"/>
  <c r="D47" i="13"/>
  <c r="D36" i="13"/>
  <c r="D31" i="13"/>
  <c r="J46" i="8" l="1"/>
  <c r="K46" i="8" s="1"/>
  <c r="D68" i="13"/>
  <c r="C7" i="14"/>
  <c r="C6" i="14" s="1"/>
  <c r="C9" i="13"/>
  <c r="C11" i="13"/>
  <c r="C6" i="13"/>
  <c r="C56" i="13"/>
  <c r="C5" i="13" l="1"/>
  <c r="C47" i="13" l="1"/>
  <c r="D20" i="13" l="1"/>
  <c r="D19" i="13" s="1"/>
  <c r="D18" i="13" s="1"/>
  <c r="D17" i="13" s="1"/>
  <c r="C36" i="13" l="1"/>
  <c r="F34" i="8" l="1"/>
  <c r="E34" i="8" l="1"/>
  <c r="D34" i="8"/>
  <c r="L34" i="8"/>
  <c r="F40" i="8" l="1"/>
  <c r="E40" i="8" l="1"/>
  <c r="D40" i="8"/>
  <c r="L40" i="8"/>
  <c r="C88" i="13"/>
  <c r="C86" i="13"/>
  <c r="C77" i="13"/>
  <c r="C69" i="13"/>
  <c r="C65" i="13"/>
  <c r="C43" i="13"/>
  <c r="C31" i="13"/>
  <c r="C25" i="13"/>
  <c r="C68" i="13" l="1"/>
  <c r="C20" i="13"/>
  <c r="C19" i="13" l="1"/>
  <c r="C18" i="13" l="1"/>
  <c r="E7" i="14"/>
  <c r="C17" i="13" l="1"/>
  <c r="C2" i="13" l="1"/>
  <c r="D7" i="14" l="1"/>
  <c r="D6" i="14" s="1"/>
  <c r="E6" i="14"/>
  <c r="E12" i="14"/>
  <c r="D13" i="14"/>
  <c r="C12" i="14"/>
  <c r="B13" i="14"/>
  <c r="B7" i="14"/>
  <c r="B6" i="14" s="1"/>
  <c r="D86" i="13"/>
  <c r="B77" i="13"/>
  <c r="B71" i="13"/>
  <c r="B69" i="13"/>
  <c r="B65" i="13"/>
  <c r="B56" i="13"/>
  <c r="B52" i="13"/>
  <c r="B47" i="13"/>
  <c r="B43" i="13"/>
  <c r="B36" i="13"/>
  <c r="B31" i="13"/>
  <c r="B25" i="13"/>
  <c r="B21" i="13"/>
  <c r="B11" i="13"/>
  <c r="D9" i="13"/>
  <c r="B9" i="13"/>
  <c r="B7" i="13"/>
  <c r="B6" i="13" s="1"/>
  <c r="B68" i="13" l="1"/>
  <c r="B5" i="13"/>
  <c r="B20" i="13"/>
  <c r="B19" i="13" s="1"/>
  <c r="B18" i="13" s="1"/>
  <c r="B17" i="13" s="1"/>
  <c r="D12" i="14"/>
  <c r="D11" i="14" s="1"/>
  <c r="D10" i="14" s="1"/>
  <c r="B12" i="14"/>
  <c r="B11" i="14" s="1"/>
  <c r="B10" i="14" s="1"/>
  <c r="D5" i="13" l="1"/>
  <c r="E11" i="14"/>
  <c r="E10" i="14" l="1"/>
  <c r="C11" i="14"/>
  <c r="E17" i="14" l="1"/>
  <c r="E18" i="14" s="1"/>
  <c r="C10" i="14"/>
  <c r="D81" i="13"/>
  <c r="D82" i="13" s="1"/>
  <c r="F39" i="8" l="1"/>
  <c r="E39" i="8" s="1"/>
  <c r="F41" i="8"/>
  <c r="E41" i="8" s="1"/>
  <c r="L39" i="8" l="1"/>
  <c r="L41" i="8"/>
  <c r="F9" i="8"/>
  <c r="D9" i="8" s="1"/>
  <c r="F13" i="8"/>
  <c r="D13" i="8" s="1"/>
  <c r="F14" i="8"/>
  <c r="D14" i="8" s="1"/>
  <c r="F15" i="8"/>
  <c r="D15" i="8" s="1"/>
  <c r="F16" i="8"/>
  <c r="D16" i="8" s="1"/>
  <c r="F17" i="8"/>
  <c r="E17" i="8" s="1"/>
  <c r="F18" i="8"/>
  <c r="D18" i="8" s="1"/>
  <c r="F19" i="8"/>
  <c r="D19" i="8" s="1"/>
  <c r="F20" i="8"/>
  <c r="D20" i="8" s="1"/>
  <c r="F21" i="8"/>
  <c r="E21" i="8" s="1"/>
  <c r="F22" i="8"/>
  <c r="F24" i="8"/>
  <c r="E24" i="8" s="1"/>
  <c r="F25" i="8"/>
  <c r="E25" i="8" s="1"/>
  <c r="F26" i="8"/>
  <c r="E26" i="8" s="1"/>
  <c r="F27" i="8"/>
  <c r="E27" i="8" s="1"/>
  <c r="F31" i="8"/>
  <c r="D31" i="8" s="1"/>
  <c r="F33" i="8"/>
  <c r="E33" i="8" s="1"/>
  <c r="F35" i="8"/>
  <c r="D35" i="8" s="1"/>
  <c r="F45" i="8"/>
  <c r="E45" i="8" s="1"/>
  <c r="F36" i="8"/>
  <c r="F37" i="8"/>
  <c r="F38" i="8"/>
  <c r="E38" i="8" s="1"/>
  <c r="F49" i="8"/>
  <c r="E49" i="8" s="1"/>
  <c r="F50" i="8"/>
  <c r="D50" i="8" s="1"/>
  <c r="J51" i="8"/>
  <c r="K51" i="8" s="1"/>
  <c r="D37" i="8" l="1"/>
  <c r="E37" i="8"/>
  <c r="D36" i="8"/>
  <c r="E36" i="8"/>
  <c r="D22" i="8"/>
  <c r="E22" i="8"/>
  <c r="J49" i="8"/>
  <c r="K49" i="8" s="1"/>
  <c r="J50" i="8"/>
  <c r="K50" i="8" s="1"/>
  <c r="J41" i="8"/>
  <c r="K41" i="8" s="1"/>
  <c r="L19" i="8"/>
  <c r="L37" i="8"/>
  <c r="L33" i="8"/>
  <c r="L25" i="8"/>
  <c r="L20" i="8"/>
  <c r="L16" i="8"/>
  <c r="L36" i="8"/>
  <c r="L24" i="8"/>
  <c r="L15" i="8"/>
  <c r="L45" i="8"/>
  <c r="L27" i="8"/>
  <c r="L22" i="8"/>
  <c r="L18" i="8"/>
  <c r="L38" i="8"/>
  <c r="L35" i="8"/>
  <c r="L26" i="8"/>
  <c r="L21" i="8"/>
  <c r="L17" i="8"/>
  <c r="L13" i="8"/>
  <c r="L14" i="8"/>
  <c r="F7" i="8"/>
  <c r="L7" i="8" s="1"/>
  <c r="L50" i="8"/>
  <c r="L49" i="8"/>
  <c r="L9" i="8"/>
  <c r="L31" i="8"/>
  <c r="G49" i="8"/>
  <c r="G50" i="8"/>
  <c r="D84" i="13"/>
  <c r="F6" i="8"/>
  <c r="E6" i="8" s="1"/>
  <c r="D7" i="8" l="1"/>
  <c r="J4" i="8" s="1"/>
  <c r="E7" i="8"/>
  <c r="G6" i="8"/>
  <c r="D85" i="13"/>
  <c r="J2" i="8" l="1"/>
  <c r="J7" i="8"/>
  <c r="K7" i="8" s="1"/>
  <c r="J52" i="8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J53" i="8" l="1"/>
  <c r="K53" i="8" s="1"/>
  <c r="J54" i="8"/>
  <c r="K54" i="8" s="1"/>
  <c r="J55" i="8"/>
  <c r="K55" i="8" s="1"/>
  <c r="J30" i="8"/>
  <c r="K30" i="8" s="1"/>
  <c r="J43" i="8"/>
  <c r="K43" i="8" s="1"/>
  <c r="J47" i="8"/>
  <c r="K47" i="8" s="1"/>
  <c r="J48" i="8"/>
  <c r="K48" i="8" s="1"/>
  <c r="H7" i="8"/>
  <c r="G7" i="8"/>
  <c r="I7" i="8"/>
  <c r="J10" i="8" l="1"/>
  <c r="K10" i="8" s="1"/>
  <c r="J38" i="8"/>
  <c r="K38" i="8" s="1"/>
  <c r="J18" i="8"/>
  <c r="K18" i="8" s="1"/>
  <c r="J34" i="8"/>
  <c r="K34" i="8" s="1"/>
  <c r="J22" i="8"/>
  <c r="K22" i="8" s="1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</calcChain>
</file>

<file path=xl/sharedStrings.xml><?xml version="1.0" encoding="utf-8"?>
<sst xmlns="http://schemas.openxmlformats.org/spreadsheetml/2006/main" count="429" uniqueCount="381">
  <si>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</si>
  <si>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</si>
  <si>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</si>
  <si>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</si>
  <si>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</si>
  <si>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</si>
  <si>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</si>
  <si>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</si>
  <si>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</si>
  <si>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</si>
  <si>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</si>
  <si>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</si>
  <si>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</si>
  <si>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</si>
  <si>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</si>
  <si>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</si>
  <si>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</si>
  <si>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</si>
  <si>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</si>
  <si>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</si>
  <si>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</si>
  <si>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</si>
  <si>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</si>
  <si>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</si>
  <si>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</si>
  <si>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</si>
  <si>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</si>
  <si>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</si>
  <si>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</si>
  <si>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</si>
  <si>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</si>
  <si>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</si>
  <si>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</si>
  <si>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</si>
  <si>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</si>
  <si>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</si>
  <si>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</si>
  <si>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</si>
  <si>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</si>
  <si>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</si>
  <si>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</si>
  <si>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</si>
  <si>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</si>
  <si>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</si>
  <si>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</si>
  <si>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</si>
  <si>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</si>
  <si>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</si>
  <si>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</si>
  <si>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</si>
  <si>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</si>
  <si>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</si>
  <si>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</si>
  <si>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</si>
  <si>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</si>
  <si>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</si>
  <si>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</si>
  <si>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</si>
  <si>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</si>
  <si>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</si>
  <si>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</si>
  <si>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</si>
  <si>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</si>
  <si>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</si>
  <si>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</si>
  <si>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</si>
  <si>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</si>
  <si>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</si>
  <si>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</si>
  <si>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</si>
  <si>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</si>
  <si>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</si>
  <si>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</si>
  <si>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</si>
  <si>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</si>
  <si>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</si>
  <si>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</si>
  <si>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</si>
  <si>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</si>
  <si>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</si>
  <si>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</si>
  <si>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</si>
  <si>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</si>
  <si>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</si>
  <si>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</si>
  <si>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</si>
  <si>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</si>
  <si>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</si>
  <si>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</si>
  <si>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</si>
  <si>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</si>
  <si>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</si>
  <si>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</si>
  <si>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</si>
  <si>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</si>
  <si>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</si>
  <si>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</si>
  <si>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</si>
  <si>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</si>
  <si>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</si>
  <si>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</si>
  <si>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</si>
  <si>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</si>
  <si>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</si>
  <si>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</si>
  <si>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</si>
  <si>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</si>
  <si>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</si>
  <si>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</si>
  <si>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</si>
  <si>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</si>
  <si>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</si>
  <si>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</si>
  <si>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</si>
  <si>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</si>
  <si>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</si>
  <si>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</si>
  <si>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</si>
  <si>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</si>
  <si>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</si>
  <si>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</si>
  <si>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</si>
  <si>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</si>
  <si>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</si>
  <si>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</si>
  <si>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</si>
  <si>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</si>
  <si>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</si>
  <si>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</si>
  <si>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</si>
  <si>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</si>
  <si>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</si>
  <si>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</si>
  <si>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</si>
  <si>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</si>
  <si>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</si>
  <si>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</si>
  <si>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</si>
  <si>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</si>
  <si>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</si>
  <si>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</si>
  <si>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</si>
  <si>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</si>
  <si>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</si>
  <si>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</si>
  <si>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</si>
  <si>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</si>
  <si>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</si>
  <si>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</si>
  <si>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</si>
  <si>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</si>
  <si>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</si>
  <si>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</si>
  <si>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</si>
  <si>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</si>
  <si>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</si>
  <si>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</si>
  <si>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</si>
  <si>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</si>
  <si>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</si>
  <si>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</si>
  <si>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</si>
  <si>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</si>
  <si>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</si>
  <si>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</si>
  <si>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</si>
  <si>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</si>
  <si>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</si>
  <si>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</si>
  <si>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</si>
  <si>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</si>
  <si>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</si>
  <si>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</si>
  <si>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</si>
  <si>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</si>
  <si>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</si>
  <si>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</si>
  <si>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</si>
  <si>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</si>
  <si>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</si>
  <si>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</si>
  <si>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</si>
  <si>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</si>
  <si>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</si>
  <si>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</si>
  <si>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</si>
  <si>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</si>
  <si>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</si>
  <si>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</si>
  <si>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</si>
  <si>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</si>
  <si>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</si>
  <si>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</si>
  <si>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</si>
  <si>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</si>
  <si>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</si>
  <si>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</si>
  <si>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</si>
  <si>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</si>
  <si>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</si>
  <si>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</si>
  <si>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</si>
  <si>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</si>
  <si>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</si>
  <si>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</si>
  <si>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</si>
  <si>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</si>
  <si>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</si>
  <si>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</si>
  <si>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</si>
  <si>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</si>
  <si>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</si>
  <si>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</si>
  <si>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</si>
  <si>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</si>
  <si>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</si>
  <si>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</si>
  <si>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</si>
  <si>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</si>
  <si>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</si>
  <si>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</si>
  <si>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</si>
  <si>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</si>
  <si>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</si>
  <si>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</si>
  <si>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</si>
  <si>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</si>
  <si>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</si>
  <si>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</si>
  <si>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</si>
  <si>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</si>
  <si>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</si>
  <si>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</si>
  <si>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</si>
  <si>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</si>
  <si>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</si>
  <si>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</si>
  <si>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</si>
  <si>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</si>
  <si>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</si>
  <si>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</si>
  <si>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</si>
  <si>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</si>
  <si>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</si>
  <si>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</si>
  <si>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</si>
  <si>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</si>
  <si>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</si>
  <si>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</si>
  <si>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</si>
  <si>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</si>
  <si>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</si>
  <si>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</si>
  <si>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</si>
  <si>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</si>
  <si>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</si>
  <si>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</si>
  <si>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</si>
  <si>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</si>
  <si>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</si>
  <si>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</si>
  <si>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</si>
  <si>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</si>
  <si>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</si>
  <si>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</si>
  <si>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</si>
  <si>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</si>
  <si>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</si>
  <si>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</si>
  <si>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</si>
  <si>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</si>
  <si>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</si>
  <si>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</si>
  <si>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</si>
  <si>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</si>
  <si>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</si>
  <si>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</si>
  <si>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</si>
  <si>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</si>
  <si>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</si>
  <si>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</si>
  <si>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</si>
  <si>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</si>
  <si>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</si>
  <si>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</si>
  <si>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</si>
  <si>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</si>
  <si>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</si>
  <si>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</si>
  <si>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</si>
  <si>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</si>
  <si>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</si>
  <si>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</si>
  <si>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</si>
  <si>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</si>
  <si>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</si>
  <si>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</si>
  <si>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</si>
  <si>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</si>
  <si>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</si>
  <si>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</si>
  <si>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</si>
  <si>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</si>
  <si>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</si>
  <si>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</si>
  <si>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</si>
  <si>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</si>
  <si>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</si>
  <si>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</si>
  <si>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</si>
  <si>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</si>
  <si>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</si>
  <si>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</si>
  <si>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</si>
  <si>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</si>
  <si>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</si>
  <si>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</si>
  <si>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</si>
  <si>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</si>
  <si>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</si>
  <si>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</si>
  <si>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</si>
  <si>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</si>
  <si>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</si>
  <si>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</si>
  <si>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</si>
  <si>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</si>
  <si>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</si>
  <si>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</si>
  <si>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</si>
  <si>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</si>
  <si>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</si>
  <si>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</si>
  <si>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</si>
  <si>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</si>
  <si>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</si>
  <si>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</si>
  <si>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</si>
  <si>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</si>
  <si>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</si>
  <si>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</si>
  <si>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</si>
  <si>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</si>
  <si>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</si>
  <si>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</si>
  <si>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</si>
  <si>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Захиргааны удирдлагын газар</t>
  </si>
  <si>
    <t>Санхүү, аж ахуйн алба</t>
  </si>
  <si>
    <t>Сургалтын нэгдсэн төв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</si>
  <si>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</si>
  <si>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</si>
  <si>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</si>
  <si>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</si>
  <si>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</si>
  <si>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</si>
  <si>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</si>
  <si>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</si>
  <si>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</si>
  <si>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</si>
  <si>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</si>
  <si>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</si>
  <si>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</si>
  <si>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</si>
  <si>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</si>
  <si>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</si>
  <si>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Мөнгөн хөрөнгийн 2018 оны 01 -р сарын 01-ний үлдэгдэл</t>
  </si>
  <si>
    <t>ХЭЛТСИЙН МЭРГЭЖИЛТЭН</t>
  </si>
  <si>
    <t>Н.АРИУНЧИМЭГ</t>
  </si>
  <si>
    <t>Эргүүл хамгаалалтын газар</t>
  </si>
  <si>
    <t>900012039</t>
  </si>
  <si>
    <t>Хангалт үйлчилгээний төв</t>
  </si>
  <si>
    <t>АХЛАХ МЭРГЭЖИЛТЭН, ЦАГДААГИЙН АХМАД</t>
  </si>
  <si>
    <r>
      <t>2018 оны</t>
    </r>
    <r>
      <rPr>
        <b/>
        <sz val="8"/>
        <rFont val="Arial Mon"/>
        <family val="2"/>
      </rPr>
      <t xml:space="preserve"> 08</t>
    </r>
    <r>
      <rPr>
        <sz val="8"/>
        <rFont val="Arial Mon"/>
        <family val="2"/>
      </rPr>
      <t>-р сарын эхний үлдэгдэл</t>
    </r>
  </si>
  <si>
    <t>ЦАГДААГИЙН ЕРӨНХИЙ ГАЗРЫН 2018 ОНЫ 09 САРЫН ТӨСВИЙН ГҮЙЦЭТГЭЛИЙН ӨР, АВЛАГЫН НЭГТГЭСЭН МЭДЭЭ</t>
  </si>
  <si>
    <t>Цагдаагийн ерөнхий газрын 2018 оны 09 сарын авлага, өглөгийн дэлгэрэнгүй мэдээ</t>
  </si>
  <si>
    <t>ЦЕГ-ЫН ТӨВЛӨРСӨН ТӨСВИЙН ГҮЙЦЭТГЭЛИЙН 2018 ОНЫ                                                                                              09 САРЫН НЭГТГЭСЭН МЭДЭЭ</t>
  </si>
  <si>
    <t>ЦЕГ-ЫН ТӨВЛӨРСӨН ТӨСВИЙН ГҮЙЦЭТГЭЛИЙН 2018 ОНЫ                                                                                             09 САРЫН НЭГТГЭСЭН МЭДЭЭ /ХӨРӨНГӨ ОРУУЛАЛТ/</t>
  </si>
  <si>
    <t>Мөнгөн хөрөнгийн 2018 оны 09 -р сарын 30-ний үлдэгдэл</t>
  </si>
  <si>
    <t>ЦЕГ-ын Мэдээлэл, дүн шинжилгээ, шуурхай удирдлагын алба</t>
  </si>
  <si>
    <t>Мөнгөн хөрөнгийн 2018 оны 09-р сарын 30-ний үлдэгдэл</t>
  </si>
  <si>
    <t>2018 оны 09-р сарын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</si>
</sst>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C00000"/>
      <name val="Arial"/>
      <family val="2"/>
    </font>
    <font>
      <sz val="8"/>
      <color rgb="FFC00000"/>
      <name val="Arial Mon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48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7" fillId="0" borderId="1" xfId="1" applyFont="1" applyBorder="1"/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0" fontId="17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43" fontId="6" fillId="0" borderId="0" xfId="1" applyFont="1" applyBorder="1"/>
    <xf numFmtId="0" fontId="18" fillId="0" borderId="0" xfId="0" applyFont="1"/>
    <xf numFmtId="43" fontId="8" fillId="0" borderId="0" xfId="1" applyFont="1" applyBorder="1"/>
    <xf numFmtId="43" fontId="2" fillId="0" borderId="1" xfId="1" applyFont="1" applyFill="1" applyBorder="1"/>
    <xf numFmtId="43" fontId="12" fillId="0" borderId="0" xfId="1" applyFont="1"/>
    <xf numFmtId="43" fontId="12" fillId="0" borderId="0" xfId="1" applyFont="1" applyAlignment="1">
      <alignment horizontal="center"/>
    </xf>
    <xf numFmtId="0" fontId="10" fillId="0" borderId="0" xfId="0" applyFont="1" applyAlignment="1">
      <alignment horizontal="left" vertical="center"/>
    </xf>
    <xf numFmtId="43" fontId="12" fillId="0" borderId="0" xfId="1" applyFont="1" applyAlignment="1"/>
    <xf numFmtId="43" fontId="10" fillId="0" borderId="0" xfId="1" applyFont="1"/>
    <xf numFmtId="0" fontId="12" fillId="0" borderId="0" xfId="2" applyFont="1"/>
    <xf numFmtId="0" fontId="21" fillId="0" borderId="0" xfId="0" applyFont="1" applyAlignment="1">
      <alignment wrapText="1"/>
    </xf>
    <xf numFmtId="43" fontId="7" fillId="0" borderId="0" xfId="0" applyNumberFormat="1" applyFont="1"/>
    <xf numFmtId="43" fontId="14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43" fontId="3" fillId="0" borderId="1" xfId="1" applyFont="1" applyBorder="1" applyAlignme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2" fillId="0" borderId="1" xfId="1" applyFont="1" applyBorder="1" applyAlignment="1"/>
    <xf numFmtId="0" fontId="3" fillId="0" borderId="1" xfId="0" applyFont="1" applyBorder="1" applyAlignment="1">
      <alignment wrapText="1"/>
    </xf>
    <xf numFmtId="43" fontId="23" fillId="0" borderId="1" xfId="1" applyFont="1" applyBorder="1" applyAlignment="1"/>
    <xf numFmtId="4" fontId="2" fillId="0" borderId="1" xfId="0" applyNumberFormat="1" applyFont="1" applyBorder="1" applyAlignment="1"/>
    <xf numFmtId="4" fontId="3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0" fillId="0" borderId="0" xfId="1" applyFont="1" applyBorder="1"/>
    <xf numFmtId="0" fontId="10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0" fontId="25" fillId="0" borderId="0" xfId="0" applyFont="1"/>
    <xf numFmtId="43" fontId="17" fillId="0" borderId="0" xfId="0" applyNumberFormat="1" applyFont="1"/>
    <xf numFmtId="0" fontId="25" fillId="0" borderId="0" xfId="0" applyFont="1" applyAlignment="1">
      <alignment wrapText="1"/>
    </xf>
    <xf numFmtId="43" fontId="25" fillId="0" borderId="0" xfId="0" applyNumberFormat="1" applyFont="1"/>
    <xf numFmtId="0" fontId="25" fillId="0" borderId="0" xfId="0" applyFont="1" applyFill="1"/>
    <xf numFmtId="0" fontId="25" fillId="0" borderId="1" xfId="0" applyFont="1" applyBorder="1"/>
    <xf numFmtId="0" fontId="22" fillId="0" borderId="0" xfId="0" applyFont="1"/>
    <xf numFmtId="43" fontId="3" fillId="0" borderId="1" xfId="1" applyFont="1" applyBorder="1"/>
    <xf numFmtId="43" fontId="24" fillId="0" borderId="1" xfId="1" applyFont="1" applyFill="1" applyBorder="1" applyAlignment="1">
      <alignment horizontal="right" vertical="center"/>
    </xf>
    <xf numFmtId="0" fontId="10" fillId="0" borderId="0" xfId="2" applyFont="1" applyBorder="1" applyAlignment="1">
      <alignment wrapText="1"/>
    </xf>
    <xf numFmtId="165" fontId="10" fillId="0" borderId="0" xfId="2" applyNumberFormat="1" applyFont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43" fontId="12" fillId="0" borderId="0" xfId="1" applyFont="1" applyBorder="1"/>
    <xf numFmtId="0" fontId="12" fillId="0" borderId="0" xfId="4" applyFont="1" applyAlignment="1">
      <alignment horizontal="left"/>
    </xf>
    <xf numFmtId="0" fontId="26" fillId="0" borderId="1" xfId="0" applyFont="1" applyFill="1" applyBorder="1" applyAlignment="1">
      <alignment vertical="center" wrapText="1"/>
    </xf>
    <xf numFmtId="3" fontId="27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0" xfId="2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pane xSplit="3" ySplit="5" topLeftCell="M48" activePane="bottomRight" state="frozen"/>
      <selection pane="topRight" activeCell="D1" sqref="D1"/>
      <selection pane="bottomLeft" activeCell="A6" sqref="A6"/>
      <selection pane="bottomRight" activeCell="Q60" sqref="Q60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" style="65" customWidth="1"/>
    <col min="5" max="5" width="14.85546875" style="65" bestFit="1" customWidth="1"/>
    <col min="6" max="6" width="12.85546875" style="65" bestFit="1" customWidth="1"/>
    <col min="7" max="7" width="6.5703125" style="65" hidden="1" customWidth="1"/>
    <col min="8" max="8" width="11.7109375" style="65" customWidth="1"/>
    <col min="9" max="9" width="11.42578125" style="65" customWidth="1"/>
    <col min="10" max="10" width="11.7109375" style="65" bestFit="1" customWidth="1"/>
    <col min="11" max="12" width="11.140625" style="65" bestFit="1" customWidth="1"/>
    <col min="13" max="13" width="11.7109375" style="65" bestFit="1" customWidth="1"/>
    <col min="14" max="14" width="12" style="65" bestFit="1" customWidth="1"/>
    <col min="15" max="15" width="10.85546875" style="65" customWidth="1"/>
    <col min="16" max="16" width="5" style="65" hidden="1" customWidth="1"/>
    <col min="17" max="17" width="11.140625" style="65" bestFit="1" customWidth="1"/>
    <col min="18" max="18" width="9.85546875" style="65" customWidth="1"/>
    <col min="19" max="19" width="12" style="65" bestFit="1" customWidth="1"/>
    <col min="20" max="20" width="10.85546875" style="65" bestFit="1" customWidth="1"/>
    <col min="21" max="21" width="4.140625" style="65" hidden="1" customWidth="1"/>
    <col min="22" max="22" width="11.85546875" style="65" customWidth="1"/>
    <col min="23" max="23" width="10.85546875" style="65" bestFit="1" customWidth="1"/>
    <col min="24" max="24" width="4.42578125" style="65" hidden="1" customWidth="1"/>
    <col min="25" max="25" width="12.140625" style="65" customWidth="1"/>
    <col min="26" max="26" width="9.85546875" style="65" customWidth="1"/>
    <col min="27" max="27" width="11.140625" style="65" bestFit="1" customWidth="1"/>
    <col min="28" max="28" width="9" style="65" hidden="1" customWidth="1"/>
    <col min="29" max="29" width="10.140625" style="65" customWidth="1"/>
    <col min="30" max="30" width="10.85546875" style="65" bestFit="1" customWidth="1"/>
    <col min="31" max="31" width="9" style="65" bestFit="1" customWidth="1"/>
    <col min="32" max="32" width="9.5703125" style="65" customWidth="1"/>
    <col min="33" max="33" width="14.7109375" style="65" customWidth="1"/>
    <col min="34" max="34" width="12.85546875" style="65" hidden="1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35" t="s">
        <v>373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241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301</v>
      </c>
      <c r="V4" s="5" t="s">
        <v>17</v>
      </c>
      <c r="W4" s="5" t="s">
        <v>14</v>
      </c>
      <c r="X4" s="5" t="s">
        <v>235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SUM(D6:D66)</f>
        <v>19591262</v>
      </c>
      <c r="E5" s="8">
        <f t="shared" si="0"/>
        <v>14005061777</v>
      </c>
      <c r="F5" s="8">
        <f t="shared" si="0"/>
        <v>305567222</v>
      </c>
      <c r="G5" s="8">
        <f t="shared" si="0"/>
        <v>0</v>
      </c>
      <c r="H5" s="8">
        <f t="shared" si="0"/>
        <v>15569445</v>
      </c>
      <c r="I5" s="8">
        <f t="shared" si="0"/>
        <v>7235266</v>
      </c>
      <c r="J5" s="8">
        <f t="shared" si="0"/>
        <v>15776449</v>
      </c>
      <c r="K5" s="8">
        <f t="shared" si="0"/>
        <v>3277283</v>
      </c>
      <c r="L5" s="8">
        <f t="shared" si="0"/>
        <v>3459598</v>
      </c>
      <c r="M5" s="8">
        <f t="shared" si="0"/>
        <v>8176030</v>
      </c>
      <c r="N5" s="8">
        <f t="shared" si="0"/>
        <v>63908110</v>
      </c>
      <c r="O5" s="8">
        <f t="shared" si="0"/>
        <v>6149115</v>
      </c>
      <c r="P5" s="8">
        <f t="shared" si="0"/>
        <v>0</v>
      </c>
      <c r="Q5" s="8">
        <f t="shared" si="0"/>
        <v>5561121</v>
      </c>
      <c r="R5" s="8">
        <f t="shared" si="0"/>
        <v>154180</v>
      </c>
      <c r="S5" s="8">
        <f t="shared" si="0"/>
        <v>58728872</v>
      </c>
      <c r="T5" s="8">
        <f t="shared" si="0"/>
        <v>1123930</v>
      </c>
      <c r="U5" s="8">
        <f t="shared" si="0"/>
        <v>0</v>
      </c>
      <c r="V5" s="8">
        <f t="shared" si="0"/>
        <v>45259655</v>
      </c>
      <c r="W5" s="8">
        <f t="shared" si="0"/>
        <v>1037739</v>
      </c>
      <c r="X5" s="8">
        <f t="shared" si="0"/>
        <v>0</v>
      </c>
      <c r="Y5" s="8">
        <f t="shared" si="0"/>
        <v>7060266</v>
      </c>
      <c r="Z5" s="8">
        <f t="shared" si="0"/>
        <v>80000</v>
      </c>
      <c r="AA5" s="8">
        <f t="shared" si="0"/>
        <v>1852000</v>
      </c>
      <c r="AB5" s="8">
        <f t="shared" si="0"/>
        <v>0</v>
      </c>
      <c r="AC5" s="8">
        <f t="shared" si="0"/>
        <v>268300</v>
      </c>
      <c r="AD5" s="8">
        <f t="shared" si="0"/>
        <v>1401700</v>
      </c>
      <c r="AE5" s="8">
        <f t="shared" si="0"/>
        <v>96000</v>
      </c>
      <c r="AF5" s="8">
        <f t="shared" si="0"/>
        <v>83520</v>
      </c>
      <c r="AG5" s="8">
        <f t="shared" si="0"/>
        <v>13453235976</v>
      </c>
      <c r="AH5" s="8">
        <f t="shared" si="0"/>
        <v>0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242</v>
      </c>
      <c r="C6" s="131" t="s">
        <v>305</v>
      </c>
      <c r="D6" s="71"/>
      <c r="E6" s="11">
        <f t="shared" ref="E6:E64" si="1">SUM(F6:AI6)</f>
        <v>23307958</v>
      </c>
      <c r="F6" s="71"/>
      <c r="G6" s="71"/>
      <c r="H6" s="71"/>
      <c r="I6" s="71"/>
      <c r="J6" s="71"/>
      <c r="K6" s="71"/>
      <c r="L6" s="71"/>
      <c r="M6" s="71">
        <v>223400</v>
      </c>
      <c r="N6" s="71">
        <v>20002178</v>
      </c>
      <c r="O6" s="71"/>
      <c r="P6" s="71"/>
      <c r="Q6" s="71"/>
      <c r="R6" s="71"/>
      <c r="S6" s="71"/>
      <c r="T6" s="8"/>
      <c r="U6" s="71"/>
      <c r="V6" s="71">
        <v>3082380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243</v>
      </c>
      <c r="C7" s="131" t="s">
        <v>306</v>
      </c>
      <c r="D7" s="71"/>
      <c r="E7" s="11">
        <f t="shared" si="1"/>
        <v>21759692</v>
      </c>
      <c r="F7" s="71">
        <v>19261002</v>
      </c>
      <c r="G7" s="71"/>
      <c r="H7" s="71"/>
      <c r="I7" s="71"/>
      <c r="J7" s="71"/>
      <c r="K7" s="71"/>
      <c r="L7" s="71"/>
      <c r="M7" s="71"/>
      <c r="N7" s="71"/>
      <c r="O7" s="71">
        <v>2066690</v>
      </c>
      <c r="P7" s="71"/>
      <c r="Q7" s="71"/>
      <c r="R7" s="71"/>
      <c r="S7" s="71"/>
      <c r="T7" s="8"/>
      <c r="U7" s="71"/>
      <c r="V7" s="71"/>
      <c r="W7" s="71"/>
      <c r="X7" s="71"/>
      <c r="Y7" s="71"/>
      <c r="Z7" s="71"/>
      <c r="AA7" s="71">
        <v>432000</v>
      </c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244</v>
      </c>
      <c r="C8" s="131" t="s">
        <v>307</v>
      </c>
      <c r="D8" s="71"/>
      <c r="E8" s="11">
        <f t="shared" si="1"/>
        <v>6172383</v>
      </c>
      <c r="F8" s="71">
        <v>483083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>
        <v>5689300</v>
      </c>
      <c r="T8" s="8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245</v>
      </c>
      <c r="C9" s="131" t="s">
        <v>308</v>
      </c>
      <c r="D9" s="71"/>
      <c r="E9" s="11">
        <f t="shared" si="1"/>
        <v>3176305</v>
      </c>
      <c r="F9" s="71"/>
      <c r="G9" s="71"/>
      <c r="H9" s="71"/>
      <c r="I9" s="71"/>
      <c r="J9" s="71"/>
      <c r="K9" s="71"/>
      <c r="L9" s="71"/>
      <c r="M9" s="71"/>
      <c r="N9" s="71">
        <v>3176305</v>
      </c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246</v>
      </c>
      <c r="C10" s="131" t="s">
        <v>309</v>
      </c>
      <c r="D10" s="71"/>
      <c r="E10" s="11">
        <f t="shared" si="1"/>
        <v>2101500</v>
      </c>
      <c r="F10" s="71"/>
      <c r="G10" s="71"/>
      <c r="H10" s="71"/>
      <c r="I10" s="71"/>
      <c r="J10" s="71"/>
      <c r="K10" s="71"/>
      <c r="L10" s="71"/>
      <c r="M10" s="71">
        <v>1897500</v>
      </c>
      <c r="N10" s="71"/>
      <c r="O10" s="71"/>
      <c r="P10" s="71"/>
      <c r="Q10" s="71">
        <v>204000</v>
      </c>
      <c r="R10" s="71"/>
      <c r="S10" s="71"/>
      <c r="T10" s="8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247</v>
      </c>
      <c r="C11" s="131" t="s">
        <v>310</v>
      </c>
      <c r="D11" s="71"/>
      <c r="E11" s="11">
        <f t="shared" si="1"/>
        <v>2931280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>
        <v>1270000</v>
      </c>
      <c r="R11" s="71">
        <v>154180</v>
      </c>
      <c r="S11" s="71"/>
      <c r="T11" s="114"/>
      <c r="U11" s="71"/>
      <c r="V11" s="71"/>
      <c r="W11" s="71">
        <v>646100</v>
      </c>
      <c r="X11" s="71"/>
      <c r="Y11" s="71">
        <v>285000</v>
      </c>
      <c r="Z11" s="71"/>
      <c r="AA11" s="71">
        <v>576000</v>
      </c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248</v>
      </c>
      <c r="C12" s="131" t="s">
        <v>229</v>
      </c>
      <c r="D12" s="71"/>
      <c r="E12" s="11">
        <f t="shared" si="1"/>
        <v>2259639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>
        <v>1955000</v>
      </c>
      <c r="T12" s="8"/>
      <c r="U12" s="71"/>
      <c r="V12" s="71">
        <v>12000</v>
      </c>
      <c r="W12" s="71">
        <v>292639</v>
      </c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249</v>
      </c>
      <c r="C13" s="131" t="s">
        <v>311</v>
      </c>
      <c r="D13" s="71"/>
      <c r="E13" s="11">
        <f t="shared" si="1"/>
        <v>8906110</v>
      </c>
      <c r="F13" s="71"/>
      <c r="G13" s="71"/>
      <c r="H13" s="71">
        <v>7729510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8"/>
      <c r="U13" s="71"/>
      <c r="V13" s="71">
        <v>956800</v>
      </c>
      <c r="W13" s="71"/>
      <c r="X13" s="71"/>
      <c r="Y13" s="71"/>
      <c r="Z13" s="71"/>
      <c r="AA13" s="71"/>
      <c r="AB13" s="71"/>
      <c r="AC13" s="71"/>
      <c r="AD13" s="71">
        <v>219800</v>
      </c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250</v>
      </c>
      <c r="C14" s="131" t="s">
        <v>312</v>
      </c>
      <c r="D14" s="71"/>
      <c r="E14" s="11">
        <f t="shared" si="1"/>
        <v>16816459</v>
      </c>
      <c r="F14" s="71"/>
      <c r="G14" s="71"/>
      <c r="H14" s="71"/>
      <c r="I14" s="71">
        <v>346017</v>
      </c>
      <c r="J14" s="71">
        <v>7454820</v>
      </c>
      <c r="K14" s="71"/>
      <c r="L14" s="71"/>
      <c r="M14" s="71">
        <v>20000</v>
      </c>
      <c r="N14" s="71">
        <v>4566712</v>
      </c>
      <c r="O14" s="71"/>
      <c r="P14" s="71"/>
      <c r="Q14" s="71">
        <v>357890</v>
      </c>
      <c r="R14" s="71"/>
      <c r="S14" s="71"/>
      <c r="T14" s="114"/>
      <c r="U14" s="71"/>
      <c r="V14" s="71">
        <v>845000</v>
      </c>
      <c r="W14" s="71"/>
      <c r="X14" s="71"/>
      <c r="Y14" s="71">
        <v>3000000</v>
      </c>
      <c r="Z14" s="71">
        <v>35000</v>
      </c>
      <c r="AA14" s="71"/>
      <c r="AB14" s="71"/>
      <c r="AC14" s="71"/>
      <c r="AD14" s="71">
        <v>107500</v>
      </c>
      <c r="AE14" s="71"/>
      <c r="AF14" s="71">
        <v>83520</v>
      </c>
      <c r="AG14" s="71"/>
      <c r="AH14" s="71"/>
      <c r="AI14" s="71"/>
    </row>
    <row r="15" spans="1:39" ht="27" customHeight="1" x14ac:dyDescent="0.25">
      <c r="A15" s="75">
        <v>10</v>
      </c>
      <c r="B15" s="79" t="s">
        <v>251</v>
      </c>
      <c r="C15" s="131" t="s">
        <v>313</v>
      </c>
      <c r="D15" s="71"/>
      <c r="E15" s="11">
        <f t="shared" si="1"/>
        <v>8732625</v>
      </c>
      <c r="F15" s="71"/>
      <c r="G15" s="71"/>
      <c r="H15" s="71"/>
      <c r="I15" s="71"/>
      <c r="J15" s="71"/>
      <c r="K15" s="71"/>
      <c r="L15" s="71"/>
      <c r="M15" s="71"/>
      <c r="N15" s="71">
        <v>4150000</v>
      </c>
      <c r="O15" s="71"/>
      <c r="P15" s="71"/>
      <c r="Q15" s="71"/>
      <c r="R15" s="71"/>
      <c r="S15" s="71">
        <v>2866625</v>
      </c>
      <c r="T15" s="8"/>
      <c r="U15" s="71"/>
      <c r="V15" s="71"/>
      <c r="W15" s="71"/>
      <c r="X15" s="71"/>
      <c r="Y15" s="71">
        <v>1320000</v>
      </c>
      <c r="Z15" s="71"/>
      <c r="AA15" s="71">
        <v>396000</v>
      </c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252</v>
      </c>
      <c r="C16" s="133" t="s">
        <v>314</v>
      </c>
      <c r="D16" s="71"/>
      <c r="E16" s="11">
        <f t="shared" si="1"/>
        <v>7124880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>
        <v>6595080</v>
      </c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>
        <v>529800</v>
      </c>
      <c r="AE16" s="71"/>
      <c r="AF16" s="71"/>
      <c r="AG16" s="71"/>
      <c r="AH16" s="71"/>
      <c r="AI16" s="71"/>
    </row>
    <row r="17" spans="1:36" ht="27" customHeight="1" x14ac:dyDescent="0.25">
      <c r="A17" s="75">
        <v>12</v>
      </c>
      <c r="B17" s="79" t="s">
        <v>253</v>
      </c>
      <c r="C17" s="133" t="s">
        <v>230</v>
      </c>
      <c r="D17" s="71"/>
      <c r="E17" s="11">
        <f t="shared" si="1"/>
        <v>3047623</v>
      </c>
      <c r="F17" s="71">
        <v>2569623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>
        <v>448000</v>
      </c>
      <c r="AB17" s="71"/>
      <c r="AC17" s="71"/>
      <c r="AD17" s="71">
        <v>30000</v>
      </c>
      <c r="AE17" s="71"/>
      <c r="AF17" s="71"/>
      <c r="AG17" s="71"/>
      <c r="AH17" s="71"/>
      <c r="AI17" s="71"/>
    </row>
    <row r="18" spans="1:36" ht="27" customHeight="1" x14ac:dyDescent="0.25">
      <c r="A18" s="75">
        <v>13</v>
      </c>
      <c r="B18" s="79" t="s">
        <v>254</v>
      </c>
      <c r="C18" s="131" t="s">
        <v>315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6" ht="27" customHeight="1" x14ac:dyDescent="0.25">
      <c r="A19" s="75">
        <v>14</v>
      </c>
      <c r="B19" s="79" t="s">
        <v>255</v>
      </c>
      <c r="C19" s="133" t="s">
        <v>316</v>
      </c>
      <c r="D19" s="71"/>
      <c r="E19" s="11">
        <f t="shared" si="1"/>
        <v>2376000</v>
      </c>
      <c r="F19" s="71"/>
      <c r="G19" s="71"/>
      <c r="H19" s="71"/>
      <c r="I19" s="71"/>
      <c r="J19" s="71"/>
      <c r="K19" s="71"/>
      <c r="L19" s="71"/>
      <c r="M19" s="71"/>
      <c r="N19" s="71">
        <v>2376000</v>
      </c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6" ht="27" customHeight="1" x14ac:dyDescent="0.25">
      <c r="A20" s="75">
        <v>15</v>
      </c>
      <c r="B20" s="79" t="s">
        <v>256</v>
      </c>
      <c r="C20" s="131" t="s">
        <v>317</v>
      </c>
      <c r="D20" s="71"/>
      <c r="E20" s="11">
        <f t="shared" si="1"/>
        <v>2759687</v>
      </c>
      <c r="F20" s="71"/>
      <c r="G20" s="71"/>
      <c r="H20" s="71"/>
      <c r="I20" s="71"/>
      <c r="J20" s="71"/>
      <c r="K20" s="71"/>
      <c r="L20" s="71"/>
      <c r="M20" s="71"/>
      <c r="N20" s="71">
        <v>2759687</v>
      </c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6" ht="27" customHeight="1" x14ac:dyDescent="0.25">
      <c r="A21" s="75">
        <v>16</v>
      </c>
      <c r="B21" s="79" t="s">
        <v>257</v>
      </c>
      <c r="C21" s="133" t="s">
        <v>218</v>
      </c>
      <c r="D21" s="71"/>
      <c r="E21" s="11">
        <f t="shared" si="1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6" ht="27" customHeight="1" x14ac:dyDescent="0.25">
      <c r="A22" s="75">
        <v>17</v>
      </c>
      <c r="B22" s="79" t="s">
        <v>258</v>
      </c>
      <c r="C22" s="131" t="s">
        <v>354</v>
      </c>
      <c r="D22" s="71"/>
      <c r="E22" s="11">
        <f t="shared" si="1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6" ht="27" customHeight="1" x14ac:dyDescent="0.25">
      <c r="A23" s="75">
        <v>18</v>
      </c>
      <c r="B23" s="79" t="s">
        <v>259</v>
      </c>
      <c r="C23" s="131" t="s">
        <v>318</v>
      </c>
      <c r="D23" s="71"/>
      <c r="E23" s="11">
        <f t="shared" si="1"/>
        <v>5753692</v>
      </c>
      <c r="F23" s="71"/>
      <c r="G23" s="71"/>
      <c r="H23" s="71"/>
      <c r="I23" s="71"/>
      <c r="J23" s="71"/>
      <c r="K23" s="71"/>
      <c r="L23" s="71"/>
      <c r="M23" s="71">
        <v>562500</v>
      </c>
      <c r="N23" s="71">
        <v>1500000</v>
      </c>
      <c r="O23" s="71">
        <v>280500</v>
      </c>
      <c r="P23" s="71"/>
      <c r="Q23" s="71"/>
      <c r="R23" s="71"/>
      <c r="S23" s="71">
        <v>3100192</v>
      </c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>
        <v>310500</v>
      </c>
      <c r="AE23" s="71"/>
      <c r="AF23" s="71"/>
      <c r="AG23" s="71"/>
      <c r="AH23" s="71"/>
      <c r="AI23" s="71"/>
    </row>
    <row r="24" spans="1:36" ht="27" customHeight="1" x14ac:dyDescent="0.25">
      <c r="A24" s="75">
        <v>19</v>
      </c>
      <c r="B24" s="79" t="s">
        <v>260</v>
      </c>
      <c r="C24" s="131" t="s">
        <v>319</v>
      </c>
      <c r="D24" s="71"/>
      <c r="E24" s="11">
        <f t="shared" si="1"/>
        <v>50404439</v>
      </c>
      <c r="F24" s="71">
        <v>33624366</v>
      </c>
      <c r="G24" s="71"/>
      <c r="H24" s="71">
        <v>4845304</v>
      </c>
      <c r="I24" s="71"/>
      <c r="J24" s="71">
        <v>3077818</v>
      </c>
      <c r="K24" s="71"/>
      <c r="L24" s="71"/>
      <c r="M24" s="71">
        <v>199500</v>
      </c>
      <c r="N24" s="71">
        <v>6680121</v>
      </c>
      <c r="O24" s="71"/>
      <c r="P24" s="71"/>
      <c r="Q24" s="71">
        <v>78500</v>
      </c>
      <c r="R24" s="71"/>
      <c r="S24" s="71"/>
      <c r="T24" s="8">
        <v>1123930</v>
      </c>
      <c r="U24" s="71"/>
      <c r="V24" s="71"/>
      <c r="W24" s="71"/>
      <c r="X24" s="71"/>
      <c r="Y24" s="71">
        <f>420000+54800</f>
        <v>474800</v>
      </c>
      <c r="Z24" s="71"/>
      <c r="AA24" s="71"/>
      <c r="AB24" s="71"/>
      <c r="AC24" s="71"/>
      <c r="AD24" s="71">
        <v>204100</v>
      </c>
      <c r="AE24" s="71">
        <v>96000</v>
      </c>
      <c r="AF24" s="71"/>
      <c r="AG24" s="71"/>
      <c r="AH24" s="71"/>
      <c r="AI24" s="71"/>
    </row>
    <row r="25" spans="1:36" ht="27" customHeight="1" x14ac:dyDescent="0.25">
      <c r="A25" s="75">
        <v>20</v>
      </c>
      <c r="B25" s="79" t="s">
        <v>261</v>
      </c>
      <c r="C25" s="58" t="s">
        <v>320</v>
      </c>
      <c r="D25" s="71"/>
      <c r="E25" s="11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6" ht="27" customHeight="1" x14ac:dyDescent="0.25">
      <c r="A26" s="75">
        <v>21</v>
      </c>
      <c r="B26" s="79" t="s">
        <v>262</v>
      </c>
      <c r="C26" s="133" t="s">
        <v>321</v>
      </c>
      <c r="D26" s="71"/>
      <c r="E26" s="11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6" ht="27" customHeight="1" x14ac:dyDescent="0.25">
      <c r="A27" s="75">
        <v>22</v>
      </c>
      <c r="B27" s="79" t="s">
        <v>263</v>
      </c>
      <c r="C27" s="131" t="s">
        <v>322</v>
      </c>
      <c r="D27" s="71"/>
      <c r="E27" s="11">
        <f t="shared" si="1"/>
        <v>20254560</v>
      </c>
      <c r="F27" s="71"/>
      <c r="G27" s="71"/>
      <c r="H27" s="71"/>
      <c r="I27" s="71"/>
      <c r="J27" s="71"/>
      <c r="K27" s="71"/>
      <c r="L27" s="71"/>
      <c r="M27" s="71">
        <v>3999110</v>
      </c>
      <c r="N27" s="71">
        <v>8653900</v>
      </c>
      <c r="O27" s="71">
        <v>3801925</v>
      </c>
      <c r="P27" s="71"/>
      <c r="Q27" s="71"/>
      <c r="R27" s="71"/>
      <c r="S27" s="71">
        <v>418500</v>
      </c>
      <c r="T27" s="8"/>
      <c r="U27" s="71"/>
      <c r="V27" s="71">
        <v>3381125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6" ht="27" customHeight="1" x14ac:dyDescent="0.25">
      <c r="A28" s="75">
        <v>23</v>
      </c>
      <c r="B28" s="79" t="s">
        <v>264</v>
      </c>
      <c r="C28" s="131" t="s">
        <v>323</v>
      </c>
      <c r="D28" s="71"/>
      <c r="E28" s="11">
        <f t="shared" si="1"/>
        <v>3458957</v>
      </c>
      <c r="F28" s="71"/>
      <c r="G28" s="71"/>
      <c r="H28" s="71"/>
      <c r="I28" s="71"/>
      <c r="J28" s="71"/>
      <c r="K28" s="71">
        <v>1700735</v>
      </c>
      <c r="L28" s="71"/>
      <c r="M28" s="71">
        <v>195000</v>
      </c>
      <c r="N28" s="71">
        <v>1563222</v>
      </c>
      <c r="O28" s="71"/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65">
        <v>7.03</v>
      </c>
    </row>
    <row r="29" spans="1:36" ht="27" customHeight="1" x14ac:dyDescent="0.2">
      <c r="A29" s="75">
        <v>24</v>
      </c>
      <c r="B29" s="79" t="s">
        <v>265</v>
      </c>
      <c r="C29" s="131" t="s">
        <v>324</v>
      </c>
      <c r="D29" s="86"/>
      <c r="E29" s="11">
        <f t="shared" ref="E29:E46" si="2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6" ht="27" customHeight="1" x14ac:dyDescent="0.25">
      <c r="A30" s="75">
        <v>25</v>
      </c>
      <c r="B30" s="79" t="s">
        <v>266</v>
      </c>
      <c r="C30" s="132" t="s">
        <v>325</v>
      </c>
      <c r="D30" s="11"/>
      <c r="E30" s="11">
        <f t="shared" si="2"/>
        <v>0</v>
      </c>
      <c r="F30" s="12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1"/>
      <c r="U30" s="71"/>
      <c r="V30" s="11"/>
      <c r="W30" s="11"/>
      <c r="X30" s="11"/>
      <c r="Y30" s="11"/>
      <c r="Z30" s="71"/>
      <c r="AA30" s="11"/>
      <c r="AB30" s="11"/>
      <c r="AC30" s="71"/>
      <c r="AD30" s="11"/>
      <c r="AE30" s="71"/>
      <c r="AF30" s="11"/>
      <c r="AG30" s="11"/>
      <c r="AH30" s="11"/>
      <c r="AI30" s="11"/>
    </row>
    <row r="31" spans="1:36" ht="27" customHeight="1" x14ac:dyDescent="0.25">
      <c r="A31" s="75">
        <v>26</v>
      </c>
      <c r="B31" s="79">
        <v>200012005</v>
      </c>
      <c r="C31" s="132" t="s">
        <v>326</v>
      </c>
      <c r="D31" s="11"/>
      <c r="E31" s="11">
        <f t="shared" si="2"/>
        <v>13295159</v>
      </c>
      <c r="F31" s="11">
        <v>4680</v>
      </c>
      <c r="G31" s="11"/>
      <c r="H31" s="11"/>
      <c r="I31" s="11"/>
      <c r="J31" s="11"/>
      <c r="K31" s="11"/>
      <c r="L31" s="11"/>
      <c r="M31" s="11">
        <v>129550</v>
      </c>
      <c r="N31" s="11">
        <v>7739825</v>
      </c>
      <c r="O31" s="11"/>
      <c r="P31" s="11"/>
      <c r="Q31" s="11"/>
      <c r="R31" s="11"/>
      <c r="S31" s="11">
        <v>4870724</v>
      </c>
      <c r="T31" s="71"/>
      <c r="U31" s="71"/>
      <c r="V31" s="11">
        <v>92500</v>
      </c>
      <c r="W31" s="11"/>
      <c r="X31" s="11"/>
      <c r="Y31" s="11">
        <v>457880</v>
      </c>
      <c r="Z31" s="71"/>
      <c r="AA31" s="11"/>
      <c r="AB31" s="11"/>
      <c r="AC31" s="71"/>
      <c r="AD31" s="11"/>
      <c r="AE31" s="71"/>
      <c r="AF31" s="11"/>
      <c r="AG31" s="11"/>
      <c r="AH31" s="11"/>
      <c r="AI31" s="11"/>
    </row>
    <row r="32" spans="1:36" ht="27" customHeight="1" x14ac:dyDescent="0.25">
      <c r="A32" s="75">
        <v>27</v>
      </c>
      <c r="B32" s="79" t="s">
        <v>267</v>
      </c>
      <c r="C32" s="132" t="s">
        <v>327</v>
      </c>
      <c r="D32" s="11"/>
      <c r="E32" s="11">
        <f t="shared" si="2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1"/>
      <c r="U32" s="71"/>
      <c r="V32" s="11"/>
      <c r="W32" s="11"/>
      <c r="X32" s="11"/>
      <c r="Y32" s="11"/>
      <c r="Z32" s="71"/>
      <c r="AA32" s="11"/>
      <c r="AB32" s="11"/>
      <c r="AC32" s="71"/>
      <c r="AD32" s="11"/>
      <c r="AE32" s="71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268</v>
      </c>
      <c r="C33" s="132" t="s">
        <v>328</v>
      </c>
      <c r="D33" s="11"/>
      <c r="E33" s="11">
        <f t="shared" si="2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1"/>
      <c r="U33" s="71"/>
      <c r="V33" s="11"/>
      <c r="W33" s="11"/>
      <c r="X33" s="11"/>
      <c r="Y33" s="11"/>
      <c r="Z33" s="71"/>
      <c r="AA33" s="11"/>
      <c r="AB33" s="11"/>
      <c r="AC33" s="71"/>
      <c r="AD33" s="11"/>
      <c r="AE33" s="71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269</v>
      </c>
      <c r="C34" s="132" t="s">
        <v>329</v>
      </c>
      <c r="D34" s="11"/>
      <c r="E34" s="11">
        <f t="shared" si="2"/>
        <v>3186120</v>
      </c>
      <c r="F34" s="11"/>
      <c r="G34" s="11"/>
      <c r="H34" s="11"/>
      <c r="I34" s="11">
        <v>3186120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1"/>
      <c r="U34" s="71"/>
      <c r="V34" s="11"/>
      <c r="W34" s="11"/>
      <c r="X34" s="11"/>
      <c r="Y34" s="11"/>
      <c r="Z34" s="71"/>
      <c r="AA34" s="11"/>
      <c r="AB34" s="11"/>
      <c r="AC34" s="71"/>
      <c r="AD34" s="11"/>
      <c r="AE34" s="71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270</v>
      </c>
      <c r="C35" s="132" t="s">
        <v>330</v>
      </c>
      <c r="D35" s="11"/>
      <c r="E35" s="11">
        <f t="shared" si="2"/>
        <v>3948700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3948700</v>
      </c>
      <c r="T35" s="71"/>
      <c r="U35" s="71"/>
      <c r="V35" s="11"/>
      <c r="W35" s="11"/>
      <c r="X35" s="11"/>
      <c r="Y35" s="11"/>
      <c r="Z35" s="71"/>
      <c r="AA35" s="11"/>
      <c r="AB35" s="11"/>
      <c r="AC35" s="71"/>
      <c r="AD35" s="11"/>
      <c r="AE35" s="71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271</v>
      </c>
      <c r="C36" s="132" t="s">
        <v>331</v>
      </c>
      <c r="D36" s="11"/>
      <c r="E36" s="11">
        <f t="shared" si="2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1"/>
      <c r="U36" s="71"/>
      <c r="V36" s="11"/>
      <c r="W36" s="11"/>
      <c r="X36" s="11"/>
      <c r="Y36" s="11"/>
      <c r="Z36" s="71"/>
      <c r="AA36" s="11"/>
      <c r="AB36" s="11"/>
      <c r="AC36" s="71"/>
      <c r="AD36" s="11"/>
      <c r="AE36" s="71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281</v>
      </c>
      <c r="C37" s="132" t="s">
        <v>332</v>
      </c>
      <c r="D37" s="11"/>
      <c r="E37" s="11">
        <f t="shared" si="2"/>
        <v>879054</v>
      </c>
      <c r="F37" s="11"/>
      <c r="G37" s="11"/>
      <c r="H37" s="11"/>
      <c r="I37" s="11">
        <v>596254</v>
      </c>
      <c r="J37" s="11"/>
      <c r="K37" s="11"/>
      <c r="L37" s="11"/>
      <c r="M37" s="11">
        <v>282800</v>
      </c>
      <c r="N37" s="11"/>
      <c r="O37" s="11"/>
      <c r="P37" s="11"/>
      <c r="Q37" s="11"/>
      <c r="R37" s="11"/>
      <c r="S37" s="11"/>
      <c r="T37" s="71"/>
      <c r="U37" s="71"/>
      <c r="V37" s="11"/>
      <c r="W37" s="11"/>
      <c r="X37" s="11"/>
      <c r="Y37" s="11"/>
      <c r="Z37" s="71"/>
      <c r="AA37" s="11"/>
      <c r="AB37" s="11"/>
      <c r="AC37" s="71"/>
      <c r="AD37" s="11"/>
      <c r="AE37" s="71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272</v>
      </c>
      <c r="C38" s="132" t="s">
        <v>333</v>
      </c>
      <c r="D38" s="11"/>
      <c r="E38" s="11">
        <f t="shared" si="2"/>
        <v>3449355</v>
      </c>
      <c r="F38" s="11"/>
      <c r="G38" s="11"/>
      <c r="H38" s="11"/>
      <c r="I38" s="11">
        <v>1497514</v>
      </c>
      <c r="J38" s="11">
        <v>1857881</v>
      </c>
      <c r="K38" s="11"/>
      <c r="L38" s="11"/>
      <c r="M38" s="11"/>
      <c r="N38" s="11">
        <v>93960</v>
      </c>
      <c r="O38" s="11"/>
      <c r="P38" s="11"/>
      <c r="Q38" s="11"/>
      <c r="R38" s="11"/>
      <c r="S38" s="11"/>
      <c r="T38" s="71"/>
      <c r="U38" s="71"/>
      <c r="V38" s="11"/>
      <c r="W38" s="11"/>
      <c r="X38" s="11"/>
      <c r="Y38" s="11"/>
      <c r="Z38" s="71"/>
      <c r="AA38" s="11"/>
      <c r="AB38" s="11"/>
      <c r="AC38" s="71"/>
      <c r="AD38" s="11"/>
      <c r="AE38" s="71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273</v>
      </c>
      <c r="C39" s="132" t="s">
        <v>334</v>
      </c>
      <c r="D39" s="11"/>
      <c r="E39" s="11">
        <f t="shared" si="2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1"/>
      <c r="U39" s="71"/>
      <c r="V39" s="11"/>
      <c r="W39" s="11"/>
      <c r="X39" s="11"/>
      <c r="Y39" s="11"/>
      <c r="Z39" s="71"/>
      <c r="AA39" s="11"/>
      <c r="AB39" s="11"/>
      <c r="AC39" s="71"/>
      <c r="AD39" s="11"/>
      <c r="AE39" s="71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275</v>
      </c>
      <c r="C40" s="132" t="s">
        <v>335</v>
      </c>
      <c r="D40" s="11"/>
      <c r="E40" s="11">
        <f t="shared" si="2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1"/>
      <c r="U40" s="71"/>
      <c r="V40" s="11"/>
      <c r="W40" s="11"/>
      <c r="X40" s="11"/>
      <c r="Y40" s="11"/>
      <c r="Z40" s="71"/>
      <c r="AA40" s="11"/>
      <c r="AB40" s="11"/>
      <c r="AC40" s="71"/>
      <c r="AD40" s="11"/>
      <c r="AE40" s="71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274</v>
      </c>
      <c r="C41" s="132" t="s">
        <v>336</v>
      </c>
      <c r="D41" s="11"/>
      <c r="E41" s="11">
        <f t="shared" si="2"/>
        <v>0</v>
      </c>
      <c r="F41" s="11"/>
      <c r="G41" s="11"/>
      <c r="H41" s="11"/>
      <c r="I41" s="11"/>
      <c r="J41" s="72"/>
      <c r="K41" s="11"/>
      <c r="L41" s="11"/>
      <c r="M41" s="11"/>
      <c r="N41" s="11"/>
      <c r="O41" s="11"/>
      <c r="P41" s="11"/>
      <c r="Q41" s="11"/>
      <c r="R41" s="11"/>
      <c r="S41" s="11"/>
      <c r="T41" s="71"/>
      <c r="U41" s="71"/>
      <c r="V41" s="11"/>
      <c r="W41" s="11"/>
      <c r="X41" s="11"/>
      <c r="Y41" s="11"/>
      <c r="Z41" s="71"/>
      <c r="AA41" s="11"/>
      <c r="AB41" s="11"/>
      <c r="AC41" s="71"/>
      <c r="AD41" s="11"/>
      <c r="AE41" s="71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276</v>
      </c>
      <c r="C42" s="132" t="s">
        <v>337</v>
      </c>
      <c r="D42" s="11"/>
      <c r="E42" s="11">
        <f t="shared" si="2"/>
        <v>20254</v>
      </c>
      <c r="F42" s="11">
        <v>20254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71"/>
      <c r="U42" s="71"/>
      <c r="V42" s="11"/>
      <c r="W42" s="11"/>
      <c r="X42" s="11"/>
      <c r="Y42" s="11"/>
      <c r="Z42" s="71"/>
      <c r="AA42" s="11"/>
      <c r="AB42" s="11"/>
      <c r="AC42" s="71"/>
      <c r="AD42" s="11"/>
      <c r="AE42" s="71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277</v>
      </c>
      <c r="C43" s="132" t="s">
        <v>338</v>
      </c>
      <c r="D43" s="11"/>
      <c r="E43" s="11">
        <f t="shared" si="2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1"/>
      <c r="U43" s="71"/>
      <c r="V43" s="11"/>
      <c r="W43" s="11"/>
      <c r="X43" s="11"/>
      <c r="Y43" s="11"/>
      <c r="Z43" s="71"/>
      <c r="AA43" s="11"/>
      <c r="AB43" s="11"/>
      <c r="AC43" s="71"/>
      <c r="AD43" s="11"/>
      <c r="AE43" s="71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278</v>
      </c>
      <c r="C44" s="131" t="s">
        <v>339</v>
      </c>
      <c r="D44" s="86"/>
      <c r="E44" s="11">
        <f t="shared" si="2"/>
        <v>7561200</v>
      </c>
      <c r="F44" s="71"/>
      <c r="G44" s="71"/>
      <c r="H44" s="71"/>
      <c r="I44" s="71"/>
      <c r="J44" s="71"/>
      <c r="K44" s="71"/>
      <c r="L44" s="71"/>
      <c r="M44" s="71"/>
      <c r="N44" s="71">
        <v>646200</v>
      </c>
      <c r="O44" s="71"/>
      <c r="P44" s="71"/>
      <c r="Q44" s="71"/>
      <c r="R44" s="71"/>
      <c r="S44" s="71">
        <v>6915000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279</v>
      </c>
      <c r="C45" s="131" t="s">
        <v>340</v>
      </c>
      <c r="D45" s="86"/>
      <c r="E45" s="11">
        <f t="shared" si="2"/>
        <v>8426806</v>
      </c>
      <c r="F45" s="80">
        <v>1348866</v>
      </c>
      <c r="G45" s="80"/>
      <c r="H45" s="80">
        <v>347500</v>
      </c>
      <c r="I45" s="80"/>
      <c r="J45" s="80">
        <v>3385930</v>
      </c>
      <c r="K45" s="80">
        <v>105400</v>
      </c>
      <c r="L45" s="80"/>
      <c r="M45" s="80">
        <v>666670</v>
      </c>
      <c r="N45" s="80"/>
      <c r="O45" s="80"/>
      <c r="P45" s="80"/>
      <c r="Q45" s="80"/>
      <c r="R45" s="80"/>
      <c r="S45" s="80">
        <v>1090000</v>
      </c>
      <c r="T45" s="71"/>
      <c r="U45" s="71"/>
      <c r="V45" s="80">
        <v>390000</v>
      </c>
      <c r="W45" s="80"/>
      <c r="X45" s="80"/>
      <c r="Y45" s="80">
        <v>1092440</v>
      </c>
      <c r="Z45" s="71"/>
      <c r="AA45" s="80"/>
      <c r="AB45" s="80"/>
      <c r="AC45" s="71"/>
      <c r="AD45" s="80"/>
      <c r="AE45" s="71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280</v>
      </c>
      <c r="C46" s="131" t="s">
        <v>341</v>
      </c>
      <c r="D46" s="86"/>
      <c r="E46" s="11">
        <f t="shared" si="2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282</v>
      </c>
      <c r="C47" s="131" t="s">
        <v>342</v>
      </c>
      <c r="D47" s="71"/>
      <c r="E47" s="11">
        <f t="shared" si="1"/>
        <v>160125748</v>
      </c>
      <c r="F47" s="71">
        <v>157114147</v>
      </c>
      <c r="G47" s="71"/>
      <c r="H47" s="71"/>
      <c r="I47" s="71">
        <v>1540453</v>
      </c>
      <c r="J47" s="71"/>
      <c r="K47" s="71">
        <v>1471148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283</v>
      </c>
      <c r="C48" s="131" t="s">
        <v>343</v>
      </c>
      <c r="D48" s="71"/>
      <c r="E48" s="11">
        <f t="shared" si="1"/>
        <v>7121803</v>
      </c>
      <c r="F48" s="71">
        <v>7121803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299</v>
      </c>
      <c r="C49" s="131" t="s">
        <v>344</v>
      </c>
      <c r="D49" s="71"/>
      <c r="E49" s="11">
        <f t="shared" ref="E49:E57" si="3">SUM(F49:AI49)</f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284</v>
      </c>
      <c r="C50" s="131" t="s">
        <v>228</v>
      </c>
      <c r="D50" s="71"/>
      <c r="E50" s="11">
        <f t="shared" si="3"/>
        <v>36499850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>
        <v>36499850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285</v>
      </c>
      <c r="C51" s="58" t="s">
        <v>360</v>
      </c>
      <c r="D51" s="71"/>
      <c r="E51" s="11">
        <f t="shared" si="3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298</v>
      </c>
      <c r="C52" s="131" t="s">
        <v>345</v>
      </c>
      <c r="D52" s="71"/>
      <c r="E52" s="11">
        <f t="shared" si="3"/>
        <v>523278</v>
      </c>
      <c r="F52" s="71">
        <v>478278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>
        <v>45000</v>
      </c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286</v>
      </c>
      <c r="C53" s="131" t="s">
        <v>378</v>
      </c>
      <c r="D53" s="71"/>
      <c r="E53" s="11">
        <f t="shared" si="3"/>
        <v>42464256</v>
      </c>
      <c r="F53" s="71">
        <v>42096956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>
        <v>99000</v>
      </c>
      <c r="X53" s="71"/>
      <c r="Y53" s="71"/>
      <c r="Z53" s="71"/>
      <c r="AA53" s="71"/>
      <c r="AB53" s="71"/>
      <c r="AC53" s="71">
        <v>268300</v>
      </c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287</v>
      </c>
      <c r="C54" s="131" t="s">
        <v>361</v>
      </c>
      <c r="D54" s="71"/>
      <c r="E54" s="11">
        <f t="shared" si="3"/>
        <v>29466310</v>
      </c>
      <c r="F54" s="71">
        <v>26997393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>
        <v>2038771</v>
      </c>
      <c r="T54" s="71"/>
      <c r="U54" s="71"/>
      <c r="V54" s="71"/>
      <c r="W54" s="71"/>
      <c r="X54" s="71"/>
      <c r="Y54" s="71">
        <v>430146</v>
      </c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288</v>
      </c>
      <c r="C55" s="131" t="s">
        <v>362</v>
      </c>
      <c r="D55" s="71"/>
      <c r="E55" s="11">
        <f t="shared" si="3"/>
        <v>3528506</v>
      </c>
      <c r="F55" s="71"/>
      <c r="G55" s="71"/>
      <c r="H55" s="71"/>
      <c r="I55" s="71">
        <v>68908</v>
      </c>
      <c r="J55" s="71"/>
      <c r="K55" s="71"/>
      <c r="L55" s="71">
        <v>3459598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289</v>
      </c>
      <c r="C56" s="131" t="s">
        <v>359</v>
      </c>
      <c r="D56" s="71">
        <v>19254776</v>
      </c>
      <c r="E56" s="11">
        <f t="shared" si="3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290</v>
      </c>
      <c r="C57" s="131" t="s">
        <v>215</v>
      </c>
      <c r="D57" s="71"/>
      <c r="E57" s="11">
        <f t="shared" si="3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291</v>
      </c>
      <c r="C58" s="131" t="s">
        <v>346</v>
      </c>
      <c r="D58" s="71"/>
      <c r="E58" s="11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292</v>
      </c>
      <c r="C59" s="131" t="s">
        <v>368</v>
      </c>
      <c r="D59" s="71"/>
      <c r="E59" s="11">
        <f t="shared" si="1"/>
        <v>11371690</v>
      </c>
      <c r="F59" s="71">
        <v>11371690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293</v>
      </c>
      <c r="C60" s="131" t="s">
        <v>347</v>
      </c>
      <c r="D60" s="71"/>
      <c r="E60" s="11">
        <f t="shared" si="1"/>
        <v>13453235976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13453235976</v>
      </c>
      <c r="AH60" s="71"/>
      <c r="AI60" s="71"/>
    </row>
    <row r="61" spans="1:35" ht="27" customHeight="1" x14ac:dyDescent="0.25">
      <c r="A61" s="75">
        <v>56</v>
      </c>
      <c r="B61" s="79" t="s">
        <v>369</v>
      </c>
      <c r="C61" s="131" t="s">
        <v>370</v>
      </c>
      <c r="D61" s="71">
        <v>336486</v>
      </c>
      <c r="E61" s="11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33.75" x14ac:dyDescent="0.25">
      <c r="A62" s="75">
        <v>57</v>
      </c>
      <c r="B62" s="79" t="s">
        <v>294</v>
      </c>
      <c r="C62" s="131" t="s">
        <v>363</v>
      </c>
      <c r="D62" s="71"/>
      <c r="E62" s="11">
        <f t="shared" si="1"/>
        <v>28613923</v>
      </c>
      <c r="F62" s="71">
        <v>3075081</v>
      </c>
      <c r="G62" s="71"/>
      <c r="H62" s="71">
        <v>2647131</v>
      </c>
      <c r="I62" s="71"/>
      <c r="J62" s="71"/>
      <c r="K62" s="71"/>
      <c r="L62" s="71"/>
      <c r="M62" s="71"/>
      <c r="N62" s="71"/>
      <c r="O62" s="71"/>
      <c r="P62" s="71"/>
      <c r="Q62" s="71">
        <v>3650731</v>
      </c>
      <c r="R62" s="71"/>
      <c r="S62" s="71">
        <v>19240980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295</v>
      </c>
      <c r="C63" s="131" t="s">
        <v>304</v>
      </c>
      <c r="D63" s="71"/>
      <c r="E63" s="11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296</v>
      </c>
      <c r="C64" s="131" t="s">
        <v>348</v>
      </c>
      <c r="D64" s="71"/>
      <c r="E64" s="11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" customHeight="1" x14ac:dyDescent="0.25">
      <c r="A65" s="75">
        <v>60</v>
      </c>
      <c r="B65" s="79" t="s">
        <v>297</v>
      </c>
      <c r="C65" s="131" t="s">
        <v>227</v>
      </c>
      <c r="D65" s="72"/>
      <c r="E65" s="11">
        <f>SUM(F65:AI65)</f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5" ht="27.75" customHeight="1" x14ac:dyDescent="0.25">
      <c r="A66" s="75">
        <v>61</v>
      </c>
      <c r="B66" s="96">
        <v>900012087</v>
      </c>
      <c r="C66" s="131" t="s">
        <v>358</v>
      </c>
      <c r="D66" s="71"/>
      <c r="E66" s="11">
        <f>SUM(F66:AI66)</f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8" spans="1:35" ht="36.75" customHeight="1" x14ac:dyDescent="0.25">
      <c r="A68" s="136" t="s">
        <v>302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</row>
  </sheetData>
  <mergeCells count="2">
    <mergeCell ref="C1:AI1"/>
    <mergeCell ref="A68:AI68"/>
  </mergeCells>
  <pageMargins left="0.17" right="0.17" top="1.58" bottom="0.17" header="0.31496062992125984" footer="0.17"/>
  <pageSetup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34" workbookViewId="0">
      <selection activeCell="B24" sqref="B24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5.140625" style="42" bestFit="1" customWidth="1"/>
    <col min="4" max="4" width="14.5703125" style="42" customWidth="1"/>
    <col min="5" max="5" width="15.140625" style="42" customWidth="1"/>
    <col min="6" max="6" width="15.140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37" t="s">
        <v>374</v>
      </c>
      <c r="C1" s="137"/>
      <c r="D1" s="137"/>
      <c r="E1" s="137"/>
      <c r="F1" s="137"/>
      <c r="G1" s="137"/>
      <c r="H1" s="137"/>
      <c r="I1" s="137"/>
    </row>
    <row r="2" spans="1:13" x14ac:dyDescent="0.25">
      <c r="B2" s="19"/>
      <c r="C2" s="34"/>
      <c r="D2" s="34"/>
      <c r="E2" s="34"/>
      <c r="F2" s="34"/>
      <c r="G2" s="34"/>
      <c r="H2" s="34"/>
      <c r="I2" s="19"/>
      <c r="J2" s="94">
        <f>+C7+E7-D7-F7</f>
        <v>0</v>
      </c>
    </row>
    <row r="3" spans="1:13" ht="42.75" customHeight="1" x14ac:dyDescent="0.25">
      <c r="A3" s="138" t="s">
        <v>221</v>
      </c>
      <c r="B3" s="138"/>
      <c r="C3" s="139" t="s">
        <v>372</v>
      </c>
      <c r="D3" s="139" t="s">
        <v>222</v>
      </c>
      <c r="E3" s="139" t="s">
        <v>223</v>
      </c>
      <c r="F3" s="141" t="s">
        <v>380</v>
      </c>
      <c r="G3" s="142"/>
      <c r="H3" s="142"/>
      <c r="I3" s="143"/>
      <c r="J3" s="94"/>
    </row>
    <row r="4" spans="1:13" ht="48" customHeight="1" x14ac:dyDescent="0.25">
      <c r="A4" s="12" t="s">
        <v>42</v>
      </c>
      <c r="B4" s="29" t="s">
        <v>43</v>
      </c>
      <c r="C4" s="140"/>
      <c r="D4" s="140"/>
      <c r="E4" s="140"/>
      <c r="F4" s="35" t="s">
        <v>44</v>
      </c>
      <c r="G4" s="35" t="s">
        <v>45</v>
      </c>
      <c r="H4" s="35" t="s">
        <v>46</v>
      </c>
      <c r="I4" s="12" t="s">
        <v>47</v>
      </c>
      <c r="J4" s="94">
        <f>+C7-D7+E7-F7</f>
        <v>0</v>
      </c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19254776</v>
      </c>
      <c r="D6" s="37"/>
      <c r="E6" s="37">
        <f>+F6-C6</f>
        <v>336486</v>
      </c>
      <c r="F6" s="37">
        <f>+'өр ав'!D5</f>
        <v>19591262</v>
      </c>
      <c r="G6" s="37">
        <f>+F6</f>
        <v>19591262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12909947543</v>
      </c>
      <c r="D7" s="37">
        <f t="shared" ref="D7:E7" si="0">SUM(D8:D55)</f>
        <v>386502741</v>
      </c>
      <c r="E7" s="37">
        <f t="shared" si="0"/>
        <v>1481616975</v>
      </c>
      <c r="F7" s="37">
        <f>SUM(F8:F55)</f>
        <v>14005061777</v>
      </c>
      <c r="G7" s="37">
        <f t="shared" ref="G7:I7" si="1">SUM(G8:G55)</f>
        <v>14005061777</v>
      </c>
      <c r="H7" s="37">
        <f t="shared" si="1"/>
        <v>0</v>
      </c>
      <c r="I7" s="14">
        <f t="shared" si="1"/>
        <v>0</v>
      </c>
      <c r="J7" s="95">
        <f>+C7-D7+E7</f>
        <v>14005061777</v>
      </c>
      <c r="K7" s="95">
        <f>+J7-F7</f>
        <v>0</v>
      </c>
      <c r="L7" s="95">
        <f>+F7-C7</f>
        <v>1095114234</v>
      </c>
    </row>
    <row r="8" spans="1:13" x14ac:dyDescent="0.25">
      <c r="A8" s="26"/>
      <c r="B8" s="21" t="s">
        <v>57</v>
      </c>
      <c r="C8" s="37"/>
      <c r="D8" s="36"/>
      <c r="E8" s="36">
        <f t="shared" ref="E8" si="2">+F8-C8</f>
        <v>0</v>
      </c>
      <c r="F8" s="37"/>
      <c r="G8" s="36"/>
      <c r="H8" s="36"/>
      <c r="I8" s="13"/>
      <c r="J8" s="95">
        <f t="shared" ref="J8:J55" si="3">+C8-D8+E8</f>
        <v>0</v>
      </c>
      <c r="K8" s="95">
        <f t="shared" ref="K8:K55" si="4">+J8-F8</f>
        <v>0</v>
      </c>
      <c r="L8" s="95">
        <f t="shared" ref="L8:L55" si="5">+F8-C8</f>
        <v>0</v>
      </c>
    </row>
    <row r="9" spans="1:13" x14ac:dyDescent="0.25">
      <c r="A9" s="27">
        <v>210101</v>
      </c>
      <c r="B9" s="28" t="s">
        <v>58</v>
      </c>
      <c r="C9" s="36">
        <v>473736750</v>
      </c>
      <c r="D9" s="36">
        <f>+C9-F9</f>
        <v>168169528</v>
      </c>
      <c r="E9" s="36"/>
      <c r="F9" s="36">
        <f>+'өр ав'!F5</f>
        <v>305567222</v>
      </c>
      <c r="G9" s="36">
        <f>+F9</f>
        <v>305567222</v>
      </c>
      <c r="H9" s="36"/>
      <c r="I9" s="13"/>
      <c r="J9" s="95">
        <f t="shared" si="3"/>
        <v>305567222</v>
      </c>
      <c r="K9" s="95">
        <f t="shared" si="4"/>
        <v>0</v>
      </c>
      <c r="L9" s="95">
        <f t="shared" si="5"/>
        <v>-168169528</v>
      </c>
      <c r="M9" s="94"/>
    </row>
    <row r="10" spans="1:13" x14ac:dyDescent="0.25">
      <c r="A10" s="27" t="s">
        <v>59</v>
      </c>
      <c r="B10" s="28" t="s">
        <v>60</v>
      </c>
      <c r="C10" s="36"/>
      <c r="D10" s="36">
        <f t="shared" ref="D10:D54" si="6">+C10-F10</f>
        <v>0</v>
      </c>
      <c r="E10" s="36"/>
      <c r="F10" s="36"/>
      <c r="G10" s="36">
        <f t="shared" ref="G10:G55" si="7">+F10</f>
        <v>0</v>
      </c>
      <c r="H10" s="36"/>
      <c r="I10" s="13"/>
      <c r="J10" s="95">
        <f t="shared" si="3"/>
        <v>0</v>
      </c>
      <c r="K10" s="95">
        <f t="shared" si="4"/>
        <v>0</v>
      </c>
      <c r="L10" s="95">
        <f t="shared" si="5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6"/>
        <v>0</v>
      </c>
      <c r="E11" s="36"/>
      <c r="F11" s="36"/>
      <c r="G11" s="36">
        <f t="shared" si="7"/>
        <v>0</v>
      </c>
      <c r="H11" s="36"/>
      <c r="I11" s="13"/>
      <c r="J11" s="95">
        <f t="shared" si="3"/>
        <v>0</v>
      </c>
      <c r="K11" s="95">
        <f t="shared" si="4"/>
        <v>0</v>
      </c>
      <c r="L11" s="95">
        <f t="shared" si="5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6"/>
        <v>0</v>
      </c>
      <c r="E12" s="36"/>
      <c r="F12" s="36"/>
      <c r="G12" s="36">
        <f t="shared" si="7"/>
        <v>0</v>
      </c>
      <c r="H12" s="36"/>
      <c r="I12" s="13"/>
      <c r="J12" s="95">
        <f t="shared" si="3"/>
        <v>0</v>
      </c>
      <c r="K12" s="95">
        <f t="shared" si="4"/>
        <v>0</v>
      </c>
      <c r="L12" s="95">
        <f t="shared" si="5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>
        <f t="shared" si="6"/>
        <v>0</v>
      </c>
      <c r="E13" s="36"/>
      <c r="F13" s="36">
        <f>+'өр ав'!G5</f>
        <v>0</v>
      </c>
      <c r="G13" s="36">
        <f t="shared" si="7"/>
        <v>0</v>
      </c>
      <c r="H13" s="36"/>
      <c r="I13" s="13"/>
      <c r="J13" s="95">
        <f t="shared" si="3"/>
        <v>0</v>
      </c>
      <c r="K13" s="95">
        <f t="shared" si="4"/>
        <v>0</v>
      </c>
      <c r="L13" s="95">
        <f t="shared" si="5"/>
        <v>0</v>
      </c>
    </row>
    <row r="14" spans="1:13" x14ac:dyDescent="0.25">
      <c r="A14" s="29">
        <v>210201</v>
      </c>
      <c r="B14" s="21" t="s">
        <v>66</v>
      </c>
      <c r="C14" s="36">
        <v>53579646</v>
      </c>
      <c r="D14" s="36">
        <f t="shared" si="6"/>
        <v>38010201</v>
      </c>
      <c r="E14" s="36"/>
      <c r="F14" s="36">
        <f>+'өр ав'!H5</f>
        <v>15569445</v>
      </c>
      <c r="G14" s="36">
        <f t="shared" si="7"/>
        <v>15569445</v>
      </c>
      <c r="H14" s="36"/>
      <c r="I14" s="13"/>
      <c r="J14" s="95">
        <f t="shared" si="3"/>
        <v>15569445</v>
      </c>
      <c r="K14" s="95">
        <f t="shared" si="4"/>
        <v>0</v>
      </c>
      <c r="L14" s="95">
        <f t="shared" si="5"/>
        <v>-38010201</v>
      </c>
    </row>
    <row r="15" spans="1:13" x14ac:dyDescent="0.25">
      <c r="A15" s="27" t="s">
        <v>67</v>
      </c>
      <c r="B15" s="21" t="s">
        <v>68</v>
      </c>
      <c r="C15" s="36">
        <v>14029936</v>
      </c>
      <c r="D15" s="36">
        <f t="shared" si="6"/>
        <v>6794670</v>
      </c>
      <c r="E15" s="36"/>
      <c r="F15" s="36">
        <f>+'өр ав'!I5</f>
        <v>7235266</v>
      </c>
      <c r="G15" s="36">
        <f t="shared" si="7"/>
        <v>7235266</v>
      </c>
      <c r="H15" s="36"/>
      <c r="I15" s="13"/>
      <c r="J15" s="95">
        <f t="shared" si="3"/>
        <v>7235266</v>
      </c>
      <c r="K15" s="95">
        <f t="shared" si="4"/>
        <v>0</v>
      </c>
      <c r="L15" s="95">
        <f t="shared" si="5"/>
        <v>-6794670</v>
      </c>
    </row>
    <row r="16" spans="1:13" x14ac:dyDescent="0.25">
      <c r="A16" s="27" t="s">
        <v>69</v>
      </c>
      <c r="B16" s="21" t="s">
        <v>70</v>
      </c>
      <c r="C16" s="36">
        <v>16416615</v>
      </c>
      <c r="D16" s="36">
        <f t="shared" si="6"/>
        <v>640166</v>
      </c>
      <c r="E16" s="36"/>
      <c r="F16" s="36">
        <f>+'өр ав'!J5</f>
        <v>15776449</v>
      </c>
      <c r="G16" s="36">
        <f t="shared" si="7"/>
        <v>15776449</v>
      </c>
      <c r="H16" s="36"/>
      <c r="I16" s="13"/>
      <c r="J16" s="95">
        <f t="shared" si="3"/>
        <v>15776449</v>
      </c>
      <c r="K16" s="95">
        <f t="shared" si="4"/>
        <v>0</v>
      </c>
      <c r="L16" s="95">
        <f t="shared" si="5"/>
        <v>-640166</v>
      </c>
    </row>
    <row r="17" spans="1:13" x14ac:dyDescent="0.25">
      <c r="A17" s="27" t="s">
        <v>71</v>
      </c>
      <c r="B17" s="21" t="s">
        <v>13</v>
      </c>
      <c r="C17" s="36">
        <v>2223411</v>
      </c>
      <c r="D17" s="36"/>
      <c r="E17" s="36">
        <f t="shared" ref="E17:E55" si="8">+F17-C17</f>
        <v>1053872</v>
      </c>
      <c r="F17" s="36">
        <f>+'өр ав'!K5</f>
        <v>3277283</v>
      </c>
      <c r="G17" s="36">
        <f t="shared" si="7"/>
        <v>3277283</v>
      </c>
      <c r="H17" s="36"/>
      <c r="I17" s="13"/>
      <c r="J17" s="95">
        <f t="shared" si="3"/>
        <v>3277283</v>
      </c>
      <c r="K17" s="95">
        <f t="shared" si="4"/>
        <v>0</v>
      </c>
      <c r="L17" s="95">
        <f t="shared" si="5"/>
        <v>1053872</v>
      </c>
    </row>
    <row r="18" spans="1:13" x14ac:dyDescent="0.25">
      <c r="A18" s="27" t="s">
        <v>72</v>
      </c>
      <c r="B18" s="21" t="s">
        <v>73</v>
      </c>
      <c r="C18" s="36">
        <v>4298011</v>
      </c>
      <c r="D18" s="36">
        <f t="shared" si="6"/>
        <v>838413</v>
      </c>
      <c r="E18" s="36"/>
      <c r="F18" s="36">
        <f>+'өр ав'!L5</f>
        <v>3459598</v>
      </c>
      <c r="G18" s="36">
        <f t="shared" si="7"/>
        <v>3459598</v>
      </c>
      <c r="H18" s="36"/>
      <c r="I18" s="13"/>
      <c r="J18" s="95">
        <f t="shared" si="3"/>
        <v>3459598</v>
      </c>
      <c r="K18" s="95">
        <f t="shared" si="4"/>
        <v>0</v>
      </c>
      <c r="L18" s="95">
        <f t="shared" si="5"/>
        <v>-838413</v>
      </c>
    </row>
    <row r="19" spans="1:13" x14ac:dyDescent="0.25">
      <c r="A19" s="27" t="s">
        <v>74</v>
      </c>
      <c r="B19" s="21" t="s">
        <v>28</v>
      </c>
      <c r="C19" s="36">
        <v>15303380</v>
      </c>
      <c r="D19" s="36">
        <f t="shared" si="6"/>
        <v>7127350</v>
      </c>
      <c r="E19" s="36"/>
      <c r="F19" s="36">
        <f>+'өр ав'!M5</f>
        <v>8176030</v>
      </c>
      <c r="G19" s="36">
        <f t="shared" si="7"/>
        <v>8176030</v>
      </c>
      <c r="H19" s="36"/>
      <c r="I19" s="13"/>
      <c r="J19" s="95">
        <f t="shared" si="3"/>
        <v>8176030</v>
      </c>
      <c r="K19" s="95">
        <f t="shared" si="4"/>
        <v>0</v>
      </c>
      <c r="L19" s="95">
        <f t="shared" si="5"/>
        <v>-7127350</v>
      </c>
    </row>
    <row r="20" spans="1:13" x14ac:dyDescent="0.25">
      <c r="A20" s="27" t="s">
        <v>75</v>
      </c>
      <c r="B20" s="21" t="s">
        <v>11</v>
      </c>
      <c r="C20" s="36">
        <v>72637125</v>
      </c>
      <c r="D20" s="36">
        <f t="shared" si="6"/>
        <v>8729015</v>
      </c>
      <c r="E20" s="36"/>
      <c r="F20" s="36">
        <f>+'өр ав'!N5</f>
        <v>63908110</v>
      </c>
      <c r="G20" s="36">
        <f t="shared" si="7"/>
        <v>63908110</v>
      </c>
      <c r="H20" s="36"/>
      <c r="I20" s="13"/>
      <c r="J20" s="95">
        <f t="shared" si="3"/>
        <v>63908110</v>
      </c>
      <c r="K20" s="95">
        <f t="shared" si="4"/>
        <v>0</v>
      </c>
      <c r="L20" s="95">
        <f t="shared" si="5"/>
        <v>-8729015</v>
      </c>
    </row>
    <row r="21" spans="1:13" x14ac:dyDescent="0.25">
      <c r="A21" s="27" t="s">
        <v>76</v>
      </c>
      <c r="B21" s="21" t="s">
        <v>77</v>
      </c>
      <c r="C21" s="36">
        <v>3579399</v>
      </c>
      <c r="D21" s="36"/>
      <c r="E21" s="36">
        <f t="shared" si="8"/>
        <v>2569716</v>
      </c>
      <c r="F21" s="36">
        <f>+'өр ав'!O5</f>
        <v>6149115</v>
      </c>
      <c r="G21" s="36">
        <f t="shared" si="7"/>
        <v>6149115</v>
      </c>
      <c r="H21" s="36"/>
      <c r="I21" s="13"/>
      <c r="J21" s="95">
        <f t="shared" si="3"/>
        <v>6149115</v>
      </c>
      <c r="K21" s="95">
        <f t="shared" si="4"/>
        <v>0</v>
      </c>
      <c r="L21" s="95">
        <f t="shared" si="5"/>
        <v>2569716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si="6"/>
        <v>0</v>
      </c>
      <c r="E22" s="36">
        <f t="shared" si="8"/>
        <v>0</v>
      </c>
      <c r="F22" s="36">
        <f>+'өр ав'!P5</f>
        <v>0</v>
      </c>
      <c r="G22" s="36">
        <f t="shared" si="7"/>
        <v>0</v>
      </c>
      <c r="H22" s="36"/>
      <c r="I22" s="13"/>
      <c r="J22" s="95">
        <f t="shared" si="3"/>
        <v>0</v>
      </c>
      <c r="K22" s="95">
        <f t="shared" si="4"/>
        <v>0</v>
      </c>
      <c r="L22" s="95">
        <f t="shared" si="5"/>
        <v>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6"/>
        <v>0</v>
      </c>
      <c r="E23" s="36">
        <f t="shared" si="8"/>
        <v>0</v>
      </c>
      <c r="F23" s="36"/>
      <c r="G23" s="36">
        <f t="shared" si="7"/>
        <v>0</v>
      </c>
      <c r="H23" s="36"/>
      <c r="I23" s="13"/>
      <c r="J23" s="95">
        <f t="shared" si="3"/>
        <v>0</v>
      </c>
      <c r="K23" s="95">
        <f t="shared" si="4"/>
        <v>0</v>
      </c>
      <c r="L23" s="95">
        <f t="shared" si="5"/>
        <v>0</v>
      </c>
    </row>
    <row r="24" spans="1:13" ht="25.5" x14ac:dyDescent="0.25">
      <c r="A24" s="27" t="s">
        <v>81</v>
      </c>
      <c r="B24" s="21" t="s">
        <v>82</v>
      </c>
      <c r="C24" s="36">
        <v>3356160</v>
      </c>
      <c r="D24" s="36"/>
      <c r="E24" s="36">
        <f t="shared" si="8"/>
        <v>2204961</v>
      </c>
      <c r="F24" s="36">
        <f>+'өр ав'!Q5</f>
        <v>5561121</v>
      </c>
      <c r="G24" s="36">
        <f t="shared" si="7"/>
        <v>5561121</v>
      </c>
      <c r="H24" s="36"/>
      <c r="I24" s="13"/>
      <c r="J24" s="95">
        <f t="shared" si="3"/>
        <v>5561121</v>
      </c>
      <c r="K24" s="95">
        <f t="shared" si="4"/>
        <v>0</v>
      </c>
      <c r="L24" s="95">
        <f t="shared" si="5"/>
        <v>2204961</v>
      </c>
    </row>
    <row r="25" spans="1:13" x14ac:dyDescent="0.25">
      <c r="A25" s="27" t="s">
        <v>83</v>
      </c>
      <c r="B25" s="21" t="s">
        <v>84</v>
      </c>
      <c r="C25" s="36">
        <v>0</v>
      </c>
      <c r="D25" s="36"/>
      <c r="E25" s="36">
        <f t="shared" si="8"/>
        <v>154180</v>
      </c>
      <c r="F25" s="36">
        <f>+'өр ав'!R5</f>
        <v>154180</v>
      </c>
      <c r="G25" s="36">
        <f t="shared" si="7"/>
        <v>154180</v>
      </c>
      <c r="H25" s="36"/>
      <c r="I25" s="13"/>
      <c r="J25" s="95">
        <f t="shared" si="3"/>
        <v>154180</v>
      </c>
      <c r="K25" s="95">
        <f t="shared" si="4"/>
        <v>0</v>
      </c>
      <c r="L25" s="95">
        <f t="shared" si="5"/>
        <v>154180</v>
      </c>
    </row>
    <row r="26" spans="1:13" x14ac:dyDescent="0.25">
      <c r="A26" s="27" t="s">
        <v>85</v>
      </c>
      <c r="B26" s="21" t="s">
        <v>86</v>
      </c>
      <c r="C26" s="36">
        <v>36023921</v>
      </c>
      <c r="D26" s="36"/>
      <c r="E26" s="36">
        <f t="shared" si="8"/>
        <v>22704951</v>
      </c>
      <c r="F26" s="36">
        <f>+'өр ав'!S5</f>
        <v>58728872</v>
      </c>
      <c r="G26" s="36">
        <f t="shared" si="7"/>
        <v>58728872</v>
      </c>
      <c r="H26" s="36"/>
      <c r="I26" s="13"/>
      <c r="J26" s="95">
        <f t="shared" si="3"/>
        <v>58728872</v>
      </c>
      <c r="K26" s="95">
        <f t="shared" si="4"/>
        <v>0</v>
      </c>
      <c r="L26" s="95">
        <f t="shared" si="5"/>
        <v>22704951</v>
      </c>
    </row>
    <row r="27" spans="1:13" x14ac:dyDescent="0.25">
      <c r="A27" s="27" t="s">
        <v>87</v>
      </c>
      <c r="B27" s="21" t="s">
        <v>88</v>
      </c>
      <c r="C27" s="36">
        <v>0</v>
      </c>
      <c r="D27" s="36"/>
      <c r="E27" s="36">
        <f t="shared" si="8"/>
        <v>1123930</v>
      </c>
      <c r="F27" s="36">
        <f>+'өр ав'!T5</f>
        <v>1123930</v>
      </c>
      <c r="G27" s="36">
        <f t="shared" si="7"/>
        <v>1123930</v>
      </c>
      <c r="H27" s="36"/>
      <c r="I27" s="13"/>
      <c r="J27" s="95">
        <f t="shared" si="3"/>
        <v>1123930</v>
      </c>
      <c r="K27" s="95">
        <f t="shared" si="4"/>
        <v>0</v>
      </c>
      <c r="L27" s="95">
        <f t="shared" si="5"/>
        <v>1123930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6"/>
        <v>0</v>
      </c>
      <c r="E28" s="36">
        <f t="shared" si="8"/>
        <v>0</v>
      </c>
      <c r="F28" s="36">
        <f>+'өр ав'!U5</f>
        <v>0</v>
      </c>
      <c r="G28" s="36">
        <f t="shared" si="7"/>
        <v>0</v>
      </c>
      <c r="H28" s="36"/>
      <c r="I28" s="13"/>
      <c r="J28" s="95">
        <f t="shared" si="3"/>
        <v>0</v>
      </c>
      <c r="K28" s="95">
        <f t="shared" si="4"/>
        <v>0</v>
      </c>
      <c r="L28" s="95">
        <f t="shared" si="5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6"/>
        <v>0</v>
      </c>
      <c r="E29" s="36">
        <f t="shared" si="8"/>
        <v>0</v>
      </c>
      <c r="F29" s="36"/>
      <c r="G29" s="36">
        <f t="shared" si="7"/>
        <v>0</v>
      </c>
      <c r="H29" s="36"/>
      <c r="I29" s="13"/>
      <c r="J29" s="95">
        <f t="shared" si="3"/>
        <v>0</v>
      </c>
      <c r="K29" s="95">
        <f t="shared" si="4"/>
        <v>0</v>
      </c>
      <c r="L29" s="95">
        <f t="shared" si="5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6"/>
        <v>0</v>
      </c>
      <c r="E30" s="36">
        <f t="shared" si="8"/>
        <v>0</v>
      </c>
      <c r="F30" s="36"/>
      <c r="G30" s="36">
        <f t="shared" si="7"/>
        <v>0</v>
      </c>
      <c r="H30" s="36"/>
      <c r="I30" s="13"/>
      <c r="J30" s="95">
        <f t="shared" si="3"/>
        <v>0</v>
      </c>
      <c r="K30" s="95">
        <f t="shared" si="4"/>
        <v>0</v>
      </c>
      <c r="L30" s="95">
        <f t="shared" si="5"/>
        <v>0</v>
      </c>
    </row>
    <row r="31" spans="1:13" x14ac:dyDescent="0.25">
      <c r="A31" s="27" t="s">
        <v>95</v>
      </c>
      <c r="B31" s="21" t="s">
        <v>17</v>
      </c>
      <c r="C31" s="36">
        <v>47187245</v>
      </c>
      <c r="D31" s="36">
        <f t="shared" si="6"/>
        <v>1927590</v>
      </c>
      <c r="E31" s="36"/>
      <c r="F31" s="36">
        <f>+'өр ав'!V5</f>
        <v>45259655</v>
      </c>
      <c r="G31" s="36">
        <f t="shared" si="7"/>
        <v>45259655</v>
      </c>
      <c r="H31" s="36"/>
      <c r="I31" s="13"/>
      <c r="J31" s="95">
        <f t="shared" si="3"/>
        <v>45259655</v>
      </c>
      <c r="K31" s="95">
        <f t="shared" si="4"/>
        <v>0</v>
      </c>
      <c r="L31" s="95">
        <f t="shared" si="5"/>
        <v>-1927590</v>
      </c>
      <c r="M31" s="94"/>
    </row>
    <row r="32" spans="1:13" x14ac:dyDescent="0.25">
      <c r="A32" s="27" t="s">
        <v>96</v>
      </c>
      <c r="B32" s="21" t="s">
        <v>97</v>
      </c>
      <c r="C32" s="36"/>
      <c r="D32" s="36">
        <f t="shared" si="6"/>
        <v>0</v>
      </c>
      <c r="E32" s="36">
        <f t="shared" si="8"/>
        <v>0</v>
      </c>
      <c r="F32" s="36"/>
      <c r="G32" s="36">
        <f t="shared" si="7"/>
        <v>0</v>
      </c>
      <c r="H32" s="36"/>
      <c r="I32" s="13"/>
      <c r="J32" s="95">
        <f t="shared" si="3"/>
        <v>0</v>
      </c>
      <c r="K32" s="95">
        <f t="shared" si="4"/>
        <v>0</v>
      </c>
      <c r="L32" s="95">
        <f t="shared" si="5"/>
        <v>0</v>
      </c>
    </row>
    <row r="33" spans="1:12" x14ac:dyDescent="0.25">
      <c r="A33" s="27" t="s">
        <v>98</v>
      </c>
      <c r="B33" s="21" t="s">
        <v>99</v>
      </c>
      <c r="C33" s="36">
        <v>8000</v>
      </c>
      <c r="D33" s="36"/>
      <c r="E33" s="36">
        <f t="shared" si="8"/>
        <v>1029739</v>
      </c>
      <c r="F33" s="36">
        <f>+'өр ав'!W5</f>
        <v>1037739</v>
      </c>
      <c r="G33" s="36">
        <f t="shared" si="7"/>
        <v>1037739</v>
      </c>
      <c r="H33" s="36"/>
      <c r="I33" s="13"/>
      <c r="J33" s="95">
        <f t="shared" si="3"/>
        <v>1037739</v>
      </c>
      <c r="K33" s="95">
        <f t="shared" si="4"/>
        <v>0</v>
      </c>
      <c r="L33" s="95">
        <f t="shared" si="5"/>
        <v>1029739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6"/>
        <v>0</v>
      </c>
      <c r="E34" s="36">
        <f t="shared" si="8"/>
        <v>0</v>
      </c>
      <c r="F34" s="36">
        <f>+'өр ав'!X5</f>
        <v>0</v>
      </c>
      <c r="G34" s="36">
        <f t="shared" si="7"/>
        <v>0</v>
      </c>
      <c r="H34" s="36"/>
      <c r="I34" s="13"/>
      <c r="J34" s="95">
        <f t="shared" si="3"/>
        <v>0</v>
      </c>
      <c r="K34" s="95">
        <f t="shared" si="4"/>
        <v>0</v>
      </c>
      <c r="L34" s="95">
        <f t="shared" si="5"/>
        <v>0</v>
      </c>
    </row>
    <row r="35" spans="1:12" ht="25.5" x14ac:dyDescent="0.25">
      <c r="A35" s="27" t="s">
        <v>102</v>
      </c>
      <c r="B35" s="30" t="s">
        <v>103</v>
      </c>
      <c r="C35" s="36">
        <v>32444192</v>
      </c>
      <c r="D35" s="36">
        <f t="shared" si="6"/>
        <v>25383926</v>
      </c>
      <c r="E35" s="36"/>
      <c r="F35" s="36">
        <f>+'өр ав'!Y5</f>
        <v>7060266</v>
      </c>
      <c r="G35" s="36">
        <f t="shared" si="7"/>
        <v>7060266</v>
      </c>
      <c r="H35" s="36"/>
      <c r="I35" s="13"/>
      <c r="J35" s="95">
        <f t="shared" si="3"/>
        <v>7060266</v>
      </c>
      <c r="K35" s="95">
        <f t="shared" si="4"/>
        <v>0</v>
      </c>
      <c r="L35" s="95">
        <f t="shared" si="5"/>
        <v>-25383926</v>
      </c>
    </row>
    <row r="36" spans="1:12" ht="25.5" x14ac:dyDescent="0.25">
      <c r="A36" s="27" t="s">
        <v>104</v>
      </c>
      <c r="B36" s="30" t="s">
        <v>105</v>
      </c>
      <c r="C36" s="36">
        <v>1852000</v>
      </c>
      <c r="D36" s="36">
        <f t="shared" si="6"/>
        <v>0</v>
      </c>
      <c r="E36" s="36">
        <f t="shared" si="8"/>
        <v>0</v>
      </c>
      <c r="F36" s="36">
        <f>+'өр ав'!AA5</f>
        <v>1852000</v>
      </c>
      <c r="G36" s="36">
        <f t="shared" si="7"/>
        <v>1852000</v>
      </c>
      <c r="H36" s="36"/>
      <c r="I36" s="13"/>
      <c r="J36" s="95">
        <f t="shared" si="3"/>
        <v>1852000</v>
      </c>
      <c r="K36" s="95">
        <f t="shared" si="4"/>
        <v>0</v>
      </c>
      <c r="L36" s="95">
        <f t="shared" si="5"/>
        <v>0</v>
      </c>
    </row>
    <row r="37" spans="1:12" x14ac:dyDescent="0.25">
      <c r="A37" s="27" t="s">
        <v>106</v>
      </c>
      <c r="B37" s="30" t="s">
        <v>39</v>
      </c>
      <c r="C37" s="36">
        <v>0</v>
      </c>
      <c r="D37" s="36">
        <f t="shared" si="6"/>
        <v>0</v>
      </c>
      <c r="E37" s="36">
        <f t="shared" si="8"/>
        <v>0</v>
      </c>
      <c r="F37" s="36">
        <f>+'өр ав'!AB5</f>
        <v>0</v>
      </c>
      <c r="G37" s="36">
        <f t="shared" si="7"/>
        <v>0</v>
      </c>
      <c r="H37" s="36"/>
      <c r="I37" s="13"/>
      <c r="J37" s="95">
        <f t="shared" si="3"/>
        <v>0</v>
      </c>
      <c r="K37" s="95">
        <f t="shared" si="4"/>
        <v>0</v>
      </c>
      <c r="L37" s="95">
        <f t="shared" si="5"/>
        <v>0</v>
      </c>
    </row>
    <row r="38" spans="1:12" x14ac:dyDescent="0.25">
      <c r="A38" s="27" t="s">
        <v>107</v>
      </c>
      <c r="B38" s="30" t="s">
        <v>108</v>
      </c>
      <c r="C38" s="36">
        <v>0</v>
      </c>
      <c r="D38" s="36"/>
      <c r="E38" s="36">
        <f t="shared" si="8"/>
        <v>268300</v>
      </c>
      <c r="F38" s="36">
        <f>+'өр ав'!AC5</f>
        <v>268300</v>
      </c>
      <c r="G38" s="36">
        <f t="shared" si="7"/>
        <v>268300</v>
      </c>
      <c r="H38" s="36"/>
      <c r="I38" s="13"/>
      <c r="J38" s="95">
        <f t="shared" si="3"/>
        <v>268300</v>
      </c>
      <c r="K38" s="95">
        <f t="shared" si="4"/>
        <v>0</v>
      </c>
      <c r="L38" s="95">
        <f t="shared" si="5"/>
        <v>268300</v>
      </c>
    </row>
    <row r="39" spans="1:12" x14ac:dyDescent="0.25">
      <c r="A39" s="27" t="s">
        <v>109</v>
      </c>
      <c r="B39" s="30" t="s">
        <v>110</v>
      </c>
      <c r="C39" s="36">
        <v>568900</v>
      </c>
      <c r="D39" s="36"/>
      <c r="E39" s="36">
        <f t="shared" si="8"/>
        <v>832800</v>
      </c>
      <c r="F39" s="36">
        <f>+'өр ав'!AD5</f>
        <v>1401700</v>
      </c>
      <c r="G39" s="36">
        <f t="shared" si="7"/>
        <v>1401700</v>
      </c>
      <c r="H39" s="36"/>
      <c r="I39" s="13"/>
      <c r="J39" s="95">
        <f t="shared" si="3"/>
        <v>1401700</v>
      </c>
      <c r="K39" s="95">
        <f t="shared" si="4"/>
        <v>0</v>
      </c>
      <c r="L39" s="95">
        <f t="shared" si="5"/>
        <v>832800</v>
      </c>
    </row>
    <row r="40" spans="1:12" x14ac:dyDescent="0.25">
      <c r="A40" s="27" t="s">
        <v>111</v>
      </c>
      <c r="B40" s="30" t="s">
        <v>112</v>
      </c>
      <c r="C40" s="36">
        <v>96000</v>
      </c>
      <c r="D40" s="36">
        <f t="shared" si="6"/>
        <v>0</v>
      </c>
      <c r="E40" s="36">
        <f t="shared" si="8"/>
        <v>0</v>
      </c>
      <c r="F40" s="36">
        <f>+'өр ав'!AE5</f>
        <v>96000</v>
      </c>
      <c r="G40" s="36">
        <f t="shared" si="7"/>
        <v>96000</v>
      </c>
      <c r="H40" s="36"/>
      <c r="I40" s="13"/>
      <c r="J40" s="95">
        <f t="shared" si="3"/>
        <v>96000</v>
      </c>
      <c r="K40" s="95">
        <f t="shared" si="4"/>
        <v>0</v>
      </c>
      <c r="L40" s="95">
        <f t="shared" si="5"/>
        <v>0</v>
      </c>
    </row>
    <row r="41" spans="1:12" x14ac:dyDescent="0.25">
      <c r="A41" s="27" t="s">
        <v>113</v>
      </c>
      <c r="B41" s="30" t="s">
        <v>114</v>
      </c>
      <c r="C41" s="36">
        <v>0</v>
      </c>
      <c r="D41" s="36"/>
      <c r="E41" s="36">
        <f t="shared" si="8"/>
        <v>83520</v>
      </c>
      <c r="F41" s="36">
        <f>+'өр ав'!AF5</f>
        <v>83520</v>
      </c>
      <c r="G41" s="36">
        <f t="shared" si="7"/>
        <v>83520</v>
      </c>
      <c r="H41" s="36"/>
      <c r="I41" s="13"/>
      <c r="J41" s="95">
        <f t="shared" si="3"/>
        <v>83520</v>
      </c>
      <c r="K41" s="95">
        <f t="shared" si="4"/>
        <v>0</v>
      </c>
      <c r="L41" s="95">
        <f t="shared" si="5"/>
        <v>83520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6"/>
        <v>0</v>
      </c>
      <c r="E42" s="36">
        <f t="shared" si="8"/>
        <v>0</v>
      </c>
      <c r="F42" s="38"/>
      <c r="G42" s="36">
        <f t="shared" si="7"/>
        <v>0</v>
      </c>
      <c r="H42" s="38"/>
      <c r="I42" s="15"/>
      <c r="J42" s="95">
        <f t="shared" si="3"/>
        <v>0</v>
      </c>
      <c r="K42" s="95">
        <f t="shared" si="4"/>
        <v>0</v>
      </c>
      <c r="L42" s="95">
        <f t="shared" si="5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6"/>
        <v>0</v>
      </c>
      <c r="E43" s="36">
        <f t="shared" si="8"/>
        <v>0</v>
      </c>
      <c r="F43" s="36"/>
      <c r="G43" s="36">
        <f t="shared" si="7"/>
        <v>0</v>
      </c>
      <c r="H43" s="36"/>
      <c r="I43" s="13"/>
      <c r="J43" s="95">
        <f t="shared" si="3"/>
        <v>0</v>
      </c>
      <c r="K43" s="95">
        <f t="shared" si="4"/>
        <v>0</v>
      </c>
      <c r="L43" s="95">
        <f t="shared" si="5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6"/>
        <v>0</v>
      </c>
      <c r="E44" s="36">
        <f t="shared" si="8"/>
        <v>0</v>
      </c>
      <c r="F44" s="36"/>
      <c r="G44" s="36">
        <f t="shared" si="7"/>
        <v>0</v>
      </c>
      <c r="H44" s="36"/>
      <c r="I44" s="13"/>
      <c r="J44" s="95">
        <f t="shared" si="3"/>
        <v>0</v>
      </c>
      <c r="K44" s="95">
        <f t="shared" si="4"/>
        <v>0</v>
      </c>
      <c r="L44" s="95">
        <f t="shared" si="5"/>
        <v>0</v>
      </c>
    </row>
    <row r="45" spans="1:12" x14ac:dyDescent="0.25">
      <c r="A45" s="27">
        <v>210902</v>
      </c>
      <c r="B45" s="30" t="s">
        <v>121</v>
      </c>
      <c r="C45" s="36">
        <v>0</v>
      </c>
      <c r="D45" s="36"/>
      <c r="E45" s="36">
        <f t="shared" si="8"/>
        <v>80000</v>
      </c>
      <c r="F45" s="36">
        <f>+'өр ав'!Z5</f>
        <v>80000</v>
      </c>
      <c r="G45" s="36">
        <f t="shared" si="7"/>
        <v>80000</v>
      </c>
      <c r="H45" s="36"/>
      <c r="I45" s="13"/>
      <c r="J45" s="95">
        <f t="shared" si="3"/>
        <v>80000</v>
      </c>
      <c r="K45" s="95">
        <f t="shared" si="4"/>
        <v>0</v>
      </c>
      <c r="L45" s="95">
        <f t="shared" si="5"/>
        <v>80000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>
        <f t="shared" si="6"/>
        <v>0</v>
      </c>
      <c r="E46" s="36">
        <f t="shared" si="8"/>
        <v>0</v>
      </c>
      <c r="F46" s="36">
        <f>+'өр ав'!AI5</f>
        <v>0</v>
      </c>
      <c r="G46" s="36">
        <f t="shared" si="7"/>
        <v>0</v>
      </c>
      <c r="H46" s="36"/>
      <c r="I46" s="13"/>
      <c r="J46" s="95">
        <f t="shared" si="3"/>
        <v>0</v>
      </c>
      <c r="K46" s="95">
        <f t="shared" si="4"/>
        <v>0</v>
      </c>
      <c r="L46" s="95">
        <f t="shared" si="5"/>
        <v>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6"/>
        <v>0</v>
      </c>
      <c r="E47" s="36">
        <f t="shared" si="8"/>
        <v>0</v>
      </c>
      <c r="F47" s="36"/>
      <c r="G47" s="36">
        <f t="shared" si="7"/>
        <v>0</v>
      </c>
      <c r="H47" s="36"/>
      <c r="I47" s="13"/>
      <c r="J47" s="95">
        <f t="shared" si="3"/>
        <v>0</v>
      </c>
      <c r="K47" s="95">
        <f t="shared" si="4"/>
        <v>0</v>
      </c>
      <c r="L47" s="95">
        <f t="shared" si="5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6"/>
        <v>0</v>
      </c>
      <c r="E48" s="36">
        <f t="shared" si="8"/>
        <v>0</v>
      </c>
      <c r="F48" s="36"/>
      <c r="G48" s="36">
        <f t="shared" si="7"/>
        <v>0</v>
      </c>
      <c r="H48" s="36"/>
      <c r="I48" s="13"/>
      <c r="J48" s="95">
        <f t="shared" si="3"/>
        <v>0</v>
      </c>
      <c r="K48" s="95">
        <f t="shared" si="4"/>
        <v>0</v>
      </c>
      <c r="L48" s="95">
        <f t="shared" si="5"/>
        <v>0</v>
      </c>
    </row>
    <row r="49" spans="1:12" ht="25.5" x14ac:dyDescent="0.25">
      <c r="A49" s="27" t="s">
        <v>128</v>
      </c>
      <c r="B49" s="21" t="s">
        <v>129</v>
      </c>
      <c r="C49" s="36">
        <v>12003724970</v>
      </c>
      <c r="D49" s="36"/>
      <c r="E49" s="36">
        <f t="shared" si="8"/>
        <v>1449511006</v>
      </c>
      <c r="F49" s="36">
        <f>+'өр ав'!AG5</f>
        <v>13453235976</v>
      </c>
      <c r="G49" s="36">
        <f>+F49</f>
        <v>13453235976</v>
      </c>
      <c r="H49" s="36"/>
      <c r="I49" s="13"/>
      <c r="J49" s="95">
        <f t="shared" si="3"/>
        <v>13453235976</v>
      </c>
      <c r="K49" s="95">
        <f t="shared" si="4"/>
        <v>0</v>
      </c>
      <c r="L49" s="95">
        <f t="shared" si="5"/>
        <v>1449511006</v>
      </c>
    </row>
    <row r="50" spans="1:12" ht="38.25" x14ac:dyDescent="0.25">
      <c r="A50" s="27" t="s">
        <v>130</v>
      </c>
      <c r="B50" s="21" t="s">
        <v>131</v>
      </c>
      <c r="C50" s="36">
        <v>128881882</v>
      </c>
      <c r="D50" s="36">
        <f t="shared" si="6"/>
        <v>128881882</v>
      </c>
      <c r="E50" s="36"/>
      <c r="F50" s="36">
        <f>+'өр ав'!AH5</f>
        <v>0</v>
      </c>
      <c r="G50" s="36">
        <f>+F50</f>
        <v>0</v>
      </c>
      <c r="H50" s="36"/>
      <c r="I50" s="13"/>
      <c r="J50" s="95">
        <f t="shared" si="3"/>
        <v>0</v>
      </c>
      <c r="K50" s="95">
        <f t="shared" si="4"/>
        <v>0</v>
      </c>
      <c r="L50" s="95">
        <f t="shared" si="5"/>
        <v>-128881882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si="6"/>
        <v>0</v>
      </c>
      <c r="E51" s="36">
        <f t="shared" si="8"/>
        <v>0</v>
      </c>
      <c r="F51" s="36"/>
      <c r="G51" s="36">
        <f t="shared" si="7"/>
        <v>0</v>
      </c>
      <c r="H51" s="36"/>
      <c r="I51" s="13"/>
      <c r="J51" s="95">
        <f t="shared" si="3"/>
        <v>0</v>
      </c>
      <c r="K51" s="95">
        <f t="shared" si="4"/>
        <v>0</v>
      </c>
      <c r="L51" s="95">
        <f t="shared" si="5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6"/>
        <v>0</v>
      </c>
      <c r="E52" s="36">
        <f t="shared" si="8"/>
        <v>0</v>
      </c>
      <c r="F52" s="36"/>
      <c r="G52" s="36">
        <f t="shared" si="7"/>
        <v>0</v>
      </c>
      <c r="H52" s="36"/>
      <c r="I52" s="13"/>
      <c r="J52" s="95">
        <f t="shared" si="3"/>
        <v>0</v>
      </c>
      <c r="K52" s="95">
        <f t="shared" si="4"/>
        <v>0</v>
      </c>
      <c r="L52" s="95">
        <f t="shared" si="5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6"/>
        <v>0</v>
      </c>
      <c r="E53" s="36">
        <f t="shared" si="8"/>
        <v>0</v>
      </c>
      <c r="F53" s="36"/>
      <c r="G53" s="36">
        <f t="shared" si="7"/>
        <v>0</v>
      </c>
      <c r="H53" s="36"/>
      <c r="I53" s="13"/>
      <c r="J53" s="95">
        <f t="shared" si="3"/>
        <v>0</v>
      </c>
      <c r="K53" s="95">
        <f t="shared" si="4"/>
        <v>0</v>
      </c>
      <c r="L53" s="95">
        <f t="shared" si="5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6"/>
        <v>0</v>
      </c>
      <c r="E54" s="36">
        <f t="shared" si="8"/>
        <v>0</v>
      </c>
      <c r="F54" s="36"/>
      <c r="G54" s="36">
        <f t="shared" si="7"/>
        <v>0</v>
      </c>
      <c r="H54" s="36"/>
      <c r="I54" s="13"/>
      <c r="J54" s="95">
        <f t="shared" si="3"/>
        <v>0</v>
      </c>
      <c r="K54" s="95">
        <f t="shared" si="4"/>
        <v>0</v>
      </c>
      <c r="L54" s="95">
        <f t="shared" si="5"/>
        <v>0</v>
      </c>
    </row>
    <row r="55" spans="1:12" x14ac:dyDescent="0.25">
      <c r="A55" s="27" t="s">
        <v>140</v>
      </c>
      <c r="B55" s="21" t="s">
        <v>141</v>
      </c>
      <c r="C55" s="36"/>
      <c r="D55" s="36">
        <f>+C55-F55</f>
        <v>0</v>
      </c>
      <c r="E55" s="36">
        <f t="shared" si="8"/>
        <v>0</v>
      </c>
      <c r="F55" s="36"/>
      <c r="G55" s="36">
        <f t="shared" si="7"/>
        <v>0</v>
      </c>
      <c r="H55" s="36"/>
      <c r="I55" s="13"/>
      <c r="J55" s="95">
        <f t="shared" si="3"/>
        <v>0</v>
      </c>
      <c r="K55" s="95">
        <f t="shared" si="4"/>
        <v>0</v>
      </c>
      <c r="L55" s="95">
        <f t="shared" si="5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30" t="s">
        <v>214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349</v>
      </c>
      <c r="C58" s="87"/>
      <c r="D58" s="87"/>
      <c r="E58" s="87"/>
      <c r="F58" s="87"/>
      <c r="G58" s="87" t="s">
        <v>357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s="82" customFormat="1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s="82" customFormat="1" ht="14.25" x14ac:dyDescent="0.25">
      <c r="A61" s="33"/>
      <c r="B61" s="89" t="s">
        <v>356</v>
      </c>
      <c r="C61" s="90"/>
      <c r="D61" s="90"/>
      <c r="E61" s="90"/>
      <c r="F61" s="87"/>
      <c r="G61" s="91" t="s">
        <v>25</v>
      </c>
      <c r="H61" s="41"/>
      <c r="I61" s="32"/>
    </row>
    <row r="62" spans="1:12" s="82" customFormat="1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s="82" customFormat="1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371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303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366</v>
      </c>
      <c r="C68" s="34"/>
      <c r="D68" s="34"/>
      <c r="E68" s="34"/>
      <c r="F68" s="34"/>
      <c r="G68" s="91" t="s">
        <v>367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I10" sqref="I10"/>
    </sheetView>
  </sheetViews>
  <sheetFormatPr defaultColWidth="9.140625" defaultRowHeight="14.25" x14ac:dyDescent="0.2"/>
  <cols>
    <col min="1" max="1" width="57" style="117" customWidth="1"/>
    <col min="2" max="2" width="0.140625" style="117" customWidth="1"/>
    <col min="3" max="3" width="20.140625" style="115" customWidth="1"/>
    <col min="4" max="4" width="21.28515625" style="115" customWidth="1"/>
    <col min="5" max="16384" width="9.140625" style="115"/>
  </cols>
  <sheetData>
    <row r="1" spans="1:4" ht="33.75" customHeight="1" x14ac:dyDescent="0.25">
      <c r="A1" s="144" t="s">
        <v>375</v>
      </c>
      <c r="B1" s="144"/>
      <c r="C1" s="144"/>
      <c r="D1" s="144"/>
    </row>
    <row r="2" spans="1:4" x14ac:dyDescent="0.2">
      <c r="C2" s="118">
        <f>+C5-C17</f>
        <v>0</v>
      </c>
      <c r="D2" s="118"/>
    </row>
    <row r="3" spans="1:4" s="119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</row>
    <row r="4" spans="1:4" x14ac:dyDescent="0.2">
      <c r="A4" s="97" t="s">
        <v>365</v>
      </c>
      <c r="B4" s="97"/>
      <c r="C4" s="120"/>
      <c r="D4" s="120"/>
    </row>
    <row r="5" spans="1:4" s="121" customFormat="1" ht="15" x14ac:dyDescent="0.25">
      <c r="A5" s="98" t="s">
        <v>196</v>
      </c>
      <c r="B5" s="99">
        <f>+B6+B9+B11</f>
        <v>139708253700</v>
      </c>
      <c r="C5" s="99">
        <f>+C6+C9+C11</f>
        <v>123476497499.99998</v>
      </c>
      <c r="D5" s="99">
        <f>+D6+D9+D11</f>
        <v>122708723142.46001</v>
      </c>
    </row>
    <row r="6" spans="1:4" s="121" customFormat="1" ht="15" x14ac:dyDescent="0.25">
      <c r="A6" s="98" t="s">
        <v>197</v>
      </c>
      <c r="B6" s="99">
        <f>+B7+B8</f>
        <v>130446397700</v>
      </c>
      <c r="C6" s="99">
        <f>+C7+C8</f>
        <v>116664234199.99998</v>
      </c>
      <c r="D6" s="99">
        <f>+D7+D8</f>
        <v>115872271089.25</v>
      </c>
    </row>
    <row r="7" spans="1:4" x14ac:dyDescent="0.2">
      <c r="A7" s="100" t="s">
        <v>198</v>
      </c>
      <c r="B7" s="101">
        <f>130446397700-B8</f>
        <v>126799397700</v>
      </c>
      <c r="C7" s="9">
        <v>116664234199.99998</v>
      </c>
      <c r="D7" s="9">
        <v>115872271089.25</v>
      </c>
    </row>
    <row r="8" spans="1:4" x14ac:dyDescent="0.2">
      <c r="A8" s="100" t="s">
        <v>220</v>
      </c>
      <c r="B8" s="101">
        <v>3647000000</v>
      </c>
      <c r="C8" s="102"/>
      <c r="D8" s="9"/>
    </row>
    <row r="9" spans="1:4" s="121" customFormat="1" ht="15" x14ac:dyDescent="0.25">
      <c r="A9" s="98" t="s">
        <v>199</v>
      </c>
      <c r="B9" s="99">
        <f>+B10</f>
        <v>120820000</v>
      </c>
      <c r="C9" s="99">
        <f>+C10</f>
        <v>90337500</v>
      </c>
      <c r="D9" s="99">
        <f>+D10</f>
        <v>78281250</v>
      </c>
    </row>
    <row r="10" spans="1:4" x14ac:dyDescent="0.2">
      <c r="A10" s="100" t="s">
        <v>200</v>
      </c>
      <c r="B10" s="101">
        <v>120820000</v>
      </c>
      <c r="C10" s="9">
        <v>90337500</v>
      </c>
      <c r="D10" s="9">
        <v>78281250</v>
      </c>
    </row>
    <row r="11" spans="1:4" x14ac:dyDescent="0.2">
      <c r="A11" s="98" t="s">
        <v>201</v>
      </c>
      <c r="B11" s="99">
        <f>+B12+B13+B16</f>
        <v>9141036000</v>
      </c>
      <c r="C11" s="99">
        <f>+C12+C13+C16</f>
        <v>6721925800.000001</v>
      </c>
      <c r="D11" s="99">
        <f>+D12+D13+D16+D14+D15</f>
        <v>6758170803.21</v>
      </c>
    </row>
    <row r="12" spans="1:4" x14ac:dyDescent="0.2">
      <c r="A12" s="100" t="s">
        <v>202</v>
      </c>
      <c r="B12" s="101">
        <v>8254348800</v>
      </c>
      <c r="C12" s="9">
        <v>6721925800.000001</v>
      </c>
      <c r="D12" s="9">
        <f>6752792889.21+3218063-101850-400000+981816+500</f>
        <v>6756491418.21</v>
      </c>
    </row>
    <row r="13" spans="1:4" x14ac:dyDescent="0.2">
      <c r="A13" s="100" t="s">
        <v>203</v>
      </c>
      <c r="B13" s="101">
        <v>886687200</v>
      </c>
      <c r="C13" s="9"/>
      <c r="D13" s="9"/>
    </row>
    <row r="14" spans="1:4" x14ac:dyDescent="0.2">
      <c r="A14" s="100" t="s">
        <v>231</v>
      </c>
      <c r="B14" s="101"/>
      <c r="C14" s="9"/>
      <c r="D14" s="9"/>
    </row>
    <row r="15" spans="1:4" x14ac:dyDescent="0.2">
      <c r="A15" s="100" t="s">
        <v>355</v>
      </c>
      <c r="B15" s="101"/>
      <c r="C15" s="9"/>
      <c r="D15" s="9"/>
    </row>
    <row r="16" spans="1:4" x14ac:dyDescent="0.2">
      <c r="A16" s="100" t="s">
        <v>211</v>
      </c>
      <c r="B16" s="100"/>
      <c r="C16" s="102"/>
      <c r="D16" s="9">
        <v>1679385</v>
      </c>
    </row>
    <row r="17" spans="1:4" s="121" customFormat="1" ht="15" x14ac:dyDescent="0.25">
      <c r="A17" s="103" t="s">
        <v>0</v>
      </c>
      <c r="B17" s="99" t="e">
        <f t="shared" ref="B17:D18" si="0">+B18</f>
        <v>#REF!</v>
      </c>
      <c r="C17" s="99">
        <f t="shared" si="0"/>
        <v>123476497500</v>
      </c>
      <c r="D17" s="99">
        <f t="shared" si="0"/>
        <v>115125136518.24998</v>
      </c>
    </row>
    <row r="18" spans="1:4" s="121" customFormat="1" ht="15" x14ac:dyDescent="0.25">
      <c r="A18" s="98" t="s">
        <v>142</v>
      </c>
      <c r="B18" s="99" t="e">
        <f t="shared" si="0"/>
        <v>#REF!</v>
      </c>
      <c r="C18" s="99">
        <f t="shared" si="0"/>
        <v>123476497500</v>
      </c>
      <c r="D18" s="99">
        <f t="shared" si="0"/>
        <v>115125136518.24998</v>
      </c>
    </row>
    <row r="19" spans="1:4" s="121" customFormat="1" ht="15" x14ac:dyDescent="0.25">
      <c r="A19" s="98" t="s">
        <v>143</v>
      </c>
      <c r="B19" s="99" t="e">
        <f>+B20+B68+B77</f>
        <v>#REF!</v>
      </c>
      <c r="C19" s="99">
        <f>+C20+C68+C77</f>
        <v>123476497500</v>
      </c>
      <c r="D19" s="99">
        <f>+D20+D68+D77</f>
        <v>115125136518.24998</v>
      </c>
    </row>
    <row r="20" spans="1:4" s="121" customFormat="1" ht="15" x14ac:dyDescent="0.25">
      <c r="A20" s="98" t="s">
        <v>144</v>
      </c>
      <c r="B20" s="104" t="e">
        <f>+B21+B25+B31+B36+B43+B47+B52+B56+B65</f>
        <v>#REF!</v>
      </c>
      <c r="C20" s="104">
        <f>+C21+C25+C31+C36+C43+C47+C52+C56+C65</f>
        <v>116475395500</v>
      </c>
      <c r="D20" s="104">
        <f>+D21+D25+D31+D36+D43+D47+D52+D56+D65</f>
        <v>108388901428.24998</v>
      </c>
    </row>
    <row r="21" spans="1:4" s="121" customFormat="1" ht="15" x14ac:dyDescent="0.25">
      <c r="A21" s="98" t="s">
        <v>145</v>
      </c>
      <c r="B21" s="99" t="e">
        <f>+B22+B23+#REF!+B24</f>
        <v>#REF!</v>
      </c>
      <c r="C21" s="99">
        <f>+C22+C23+C24</f>
        <v>83555983300</v>
      </c>
      <c r="D21" s="99">
        <f t="shared" ref="D21" si="1">+D22+D23+D24</f>
        <v>82133962166.279999</v>
      </c>
    </row>
    <row r="22" spans="1:4" x14ac:dyDescent="0.2">
      <c r="A22" s="100" t="s">
        <v>146</v>
      </c>
      <c r="B22" s="101">
        <v>77846318800</v>
      </c>
      <c r="C22" s="105">
        <v>48931584799.999992</v>
      </c>
      <c r="D22" s="9">
        <v>48842825398.979996</v>
      </c>
    </row>
    <row r="23" spans="1:4" x14ac:dyDescent="0.2">
      <c r="A23" s="100" t="s">
        <v>147</v>
      </c>
      <c r="B23" s="101">
        <v>16581180200</v>
      </c>
      <c r="C23" s="105">
        <v>32582956400.000008</v>
      </c>
      <c r="D23" s="9">
        <v>31304600280.299999</v>
      </c>
    </row>
    <row r="24" spans="1:4" x14ac:dyDescent="0.2">
      <c r="A24" s="100" t="s">
        <v>148</v>
      </c>
      <c r="B24" s="101">
        <v>6162714300</v>
      </c>
      <c r="C24" s="105">
        <v>2041442099.9999995</v>
      </c>
      <c r="D24" s="9">
        <v>1986536487</v>
      </c>
    </row>
    <row r="25" spans="1:4" s="121" customFormat="1" ht="23.25" x14ac:dyDescent="0.25">
      <c r="A25" s="98" t="s">
        <v>149</v>
      </c>
      <c r="B25" s="99">
        <f>+B26+B27+B28+B29+B30</f>
        <v>2810755500</v>
      </c>
      <c r="C25" s="106">
        <f>+C26+C27+C28+C29+C30</f>
        <v>1865288500.0000002</v>
      </c>
      <c r="D25" s="99">
        <f>+D26+D27+D28+D29+D30</f>
        <v>1872242545.6800001</v>
      </c>
    </row>
    <row r="26" spans="1:4" x14ac:dyDescent="0.2">
      <c r="A26" s="100" t="s">
        <v>150</v>
      </c>
      <c r="B26" s="101">
        <v>175591500</v>
      </c>
      <c r="C26" s="105"/>
      <c r="D26" s="9"/>
    </row>
    <row r="27" spans="1:4" x14ac:dyDescent="0.2">
      <c r="A27" s="100" t="s">
        <v>151</v>
      </c>
      <c r="B27" s="101">
        <v>19561600</v>
      </c>
      <c r="C27" s="105"/>
      <c r="D27" s="9"/>
    </row>
    <row r="28" spans="1:4" x14ac:dyDescent="0.2">
      <c r="A28" s="100" t="s">
        <v>152</v>
      </c>
      <c r="B28" s="101">
        <v>24472200</v>
      </c>
      <c r="C28" s="105"/>
      <c r="D28" s="9"/>
    </row>
    <row r="29" spans="1:4" x14ac:dyDescent="0.2">
      <c r="A29" s="100" t="s">
        <v>153</v>
      </c>
      <c r="B29" s="101">
        <v>4890300</v>
      </c>
      <c r="C29" s="105"/>
      <c r="D29" s="9"/>
    </row>
    <row r="30" spans="1:4" x14ac:dyDescent="0.2">
      <c r="A30" s="100" t="s">
        <v>154</v>
      </c>
      <c r="B30" s="101">
        <v>2586239900</v>
      </c>
      <c r="C30" s="105">
        <v>1865288500.0000002</v>
      </c>
      <c r="D30" s="9">
        <v>1872242545.6800001</v>
      </c>
    </row>
    <row r="31" spans="1:4" s="121" customFormat="1" ht="15" x14ac:dyDescent="0.25">
      <c r="A31" s="98" t="s">
        <v>155</v>
      </c>
      <c r="B31" s="99">
        <f>+B32+B33+B34+B35</f>
        <v>4492990200</v>
      </c>
      <c r="C31" s="99">
        <f>+C32+C33+C34+C35</f>
        <v>3586886200</v>
      </c>
      <c r="D31" s="99">
        <f>+D32+D33+D34+D35</f>
        <v>2635781653.3699994</v>
      </c>
    </row>
    <row r="32" spans="1:4" x14ac:dyDescent="0.2">
      <c r="A32" s="100" t="s">
        <v>156</v>
      </c>
      <c r="B32" s="101">
        <v>1290959200</v>
      </c>
      <c r="C32" s="9">
        <v>1154617100</v>
      </c>
      <c r="D32" s="9">
        <v>990136792.27999997</v>
      </c>
    </row>
    <row r="33" spans="1:4" x14ac:dyDescent="0.2">
      <c r="A33" s="100" t="s">
        <v>157</v>
      </c>
      <c r="B33" s="101">
        <v>2738674800</v>
      </c>
      <c r="C33" s="9">
        <v>2063767299.9999998</v>
      </c>
      <c r="D33" s="9">
        <v>1335181612.5799997</v>
      </c>
    </row>
    <row r="34" spans="1:4" x14ac:dyDescent="0.2">
      <c r="A34" s="100" t="s">
        <v>158</v>
      </c>
      <c r="B34" s="101">
        <v>384126200</v>
      </c>
      <c r="C34" s="9">
        <v>309968500</v>
      </c>
      <c r="D34" s="9">
        <v>233955812.00999996</v>
      </c>
    </row>
    <row r="35" spans="1:4" x14ac:dyDescent="0.2">
      <c r="A35" s="100" t="s">
        <v>159</v>
      </c>
      <c r="B35" s="101">
        <v>79230000</v>
      </c>
      <c r="C35" s="107">
        <v>58533299.999999985</v>
      </c>
      <c r="D35" s="9">
        <v>76507436.5</v>
      </c>
    </row>
    <row r="36" spans="1:4" s="121" customFormat="1" ht="15" x14ac:dyDescent="0.25">
      <c r="A36" s="98" t="s">
        <v>160</v>
      </c>
      <c r="B36" s="99" t="e">
        <f>+B37+B38+B39+#REF!+B42</f>
        <v>#REF!</v>
      </c>
      <c r="C36" s="99">
        <f>+C37+C38+C39+C42+C41+C40</f>
        <v>5081461800.000001</v>
      </c>
      <c r="D36" s="99">
        <f>+D37+D38+D39+D42+D41+D40</f>
        <v>4842285226.6500006</v>
      </c>
    </row>
    <row r="37" spans="1:4" x14ac:dyDescent="0.2">
      <c r="A37" s="100" t="s">
        <v>161</v>
      </c>
      <c r="B37" s="101">
        <v>712066400</v>
      </c>
      <c r="C37" s="9">
        <v>607452799.99999988</v>
      </c>
      <c r="D37" s="9">
        <v>519016335</v>
      </c>
    </row>
    <row r="38" spans="1:4" x14ac:dyDescent="0.2">
      <c r="A38" s="100" t="s">
        <v>162</v>
      </c>
      <c r="B38" s="101">
        <v>4817178100</v>
      </c>
      <c r="C38" s="9">
        <v>3929142500.000001</v>
      </c>
      <c r="D38" s="9">
        <v>3801964404.5999999</v>
      </c>
    </row>
    <row r="39" spans="1:4" x14ac:dyDescent="0.2">
      <c r="A39" s="100" t="s">
        <v>163</v>
      </c>
      <c r="B39" s="101">
        <v>436726800</v>
      </c>
      <c r="C39" s="9">
        <v>383984100</v>
      </c>
      <c r="D39" s="9">
        <v>334025277.38999993</v>
      </c>
    </row>
    <row r="40" spans="1:4" x14ac:dyDescent="0.2">
      <c r="A40" s="100" t="s">
        <v>238</v>
      </c>
      <c r="B40" s="101"/>
      <c r="C40" s="9">
        <v>14107500</v>
      </c>
      <c r="D40" s="9">
        <v>18148420</v>
      </c>
    </row>
    <row r="41" spans="1:4" x14ac:dyDescent="0.2">
      <c r="A41" s="100" t="s">
        <v>234</v>
      </c>
      <c r="B41" s="101"/>
      <c r="C41" s="9">
        <v>4374800</v>
      </c>
      <c r="D41" s="9">
        <v>2991500</v>
      </c>
    </row>
    <row r="42" spans="1:4" x14ac:dyDescent="0.2">
      <c r="A42" s="100" t="s">
        <v>164</v>
      </c>
      <c r="B42" s="101">
        <v>167945300</v>
      </c>
      <c r="C42" s="9">
        <v>142400100</v>
      </c>
      <c r="D42" s="9">
        <v>166139289.66</v>
      </c>
    </row>
    <row r="43" spans="1:4" s="121" customFormat="1" ht="15" x14ac:dyDescent="0.25">
      <c r="A43" s="98" t="s">
        <v>165</v>
      </c>
      <c r="B43" s="99">
        <f>+B44+B45+B46</f>
        <v>6469349600</v>
      </c>
      <c r="C43" s="99">
        <f>+C44+C45+C46</f>
        <v>5441142600</v>
      </c>
      <c r="D43" s="99">
        <f>+D44+D45+D46</f>
        <v>4160866224.9900002</v>
      </c>
    </row>
    <row r="44" spans="1:4" x14ac:dyDescent="0.2">
      <c r="A44" s="100" t="s">
        <v>166</v>
      </c>
      <c r="B44" s="101">
        <v>21003700</v>
      </c>
      <c r="C44" s="9">
        <v>16877200.000000004</v>
      </c>
      <c r="D44" s="9">
        <v>14636777</v>
      </c>
    </row>
    <row r="45" spans="1:4" x14ac:dyDescent="0.2">
      <c r="A45" s="100" t="s">
        <v>167</v>
      </c>
      <c r="B45" s="101">
        <v>1842425800</v>
      </c>
      <c r="C45" s="9">
        <v>1428690400</v>
      </c>
      <c r="D45" s="9">
        <v>1137429586.2800002</v>
      </c>
    </row>
    <row r="46" spans="1:4" x14ac:dyDescent="0.2">
      <c r="A46" s="100" t="s">
        <v>168</v>
      </c>
      <c r="B46" s="101">
        <v>4605920100</v>
      </c>
      <c r="C46" s="9">
        <v>3995575000</v>
      </c>
      <c r="D46" s="9">
        <v>3008799861.71</v>
      </c>
    </row>
    <row r="47" spans="1:4" s="121" customFormat="1" ht="15" x14ac:dyDescent="0.25">
      <c r="A47" s="98" t="s">
        <v>169</v>
      </c>
      <c r="B47" s="99" t="e">
        <f>+B48+#REF!+B50+B51</f>
        <v>#REF!</v>
      </c>
      <c r="C47" s="99">
        <f t="shared" ref="C47" si="2">+C48+C49+C50+C51</f>
        <v>2681671200</v>
      </c>
      <c r="D47" s="99">
        <f>+D48+D49+D50+D51</f>
        <v>2506748985</v>
      </c>
    </row>
    <row r="48" spans="1:4" x14ac:dyDescent="0.2">
      <c r="A48" s="100" t="s">
        <v>170</v>
      </c>
      <c r="B48" s="101">
        <v>926010800</v>
      </c>
      <c r="C48" s="9">
        <v>872538299.99999988</v>
      </c>
      <c r="D48" s="9">
        <v>855304665</v>
      </c>
    </row>
    <row r="49" spans="1:4" x14ac:dyDescent="0.2">
      <c r="A49" s="100" t="s">
        <v>236</v>
      </c>
      <c r="B49" s="101"/>
      <c r="C49" s="9"/>
      <c r="D49" s="9"/>
    </row>
    <row r="50" spans="1:4" x14ac:dyDescent="0.2">
      <c r="A50" s="100" t="s">
        <v>171</v>
      </c>
      <c r="B50" s="101">
        <v>175741900</v>
      </c>
      <c r="C50" s="9">
        <v>123985200.00000001</v>
      </c>
      <c r="D50" s="9">
        <v>72212132</v>
      </c>
    </row>
    <row r="51" spans="1:4" x14ac:dyDescent="0.2">
      <c r="A51" s="100" t="s">
        <v>172</v>
      </c>
      <c r="B51" s="101">
        <v>957546900</v>
      </c>
      <c r="C51" s="9">
        <v>1685147700.0000002</v>
      </c>
      <c r="D51" s="9">
        <v>1579232188</v>
      </c>
    </row>
    <row r="52" spans="1:4" s="121" customFormat="1" ht="15" x14ac:dyDescent="0.25">
      <c r="A52" s="98" t="s">
        <v>173</v>
      </c>
      <c r="B52" s="99" t="e">
        <f>+#REF!+B54+#REF!</f>
        <v>#REF!</v>
      </c>
      <c r="C52" s="99">
        <f>C54+C55+C53</f>
        <v>640442400.00000012</v>
      </c>
      <c r="D52" s="99">
        <f t="shared" ref="D52" si="3">D54+D55+D53</f>
        <v>468395358</v>
      </c>
    </row>
    <row r="53" spans="1:4" x14ac:dyDescent="0.2">
      <c r="A53" s="100" t="s">
        <v>300</v>
      </c>
      <c r="B53" s="102"/>
      <c r="C53" s="102">
        <v>20000000</v>
      </c>
      <c r="D53" s="102">
        <v>39737068</v>
      </c>
    </row>
    <row r="54" spans="1:4" x14ac:dyDescent="0.2">
      <c r="A54" s="100" t="s">
        <v>174</v>
      </c>
      <c r="B54" s="101">
        <v>633444900</v>
      </c>
      <c r="C54" s="9">
        <v>562692100.00000012</v>
      </c>
      <c r="D54" s="9">
        <v>380431140</v>
      </c>
    </row>
    <row r="55" spans="1:4" x14ac:dyDescent="0.2">
      <c r="A55" s="100" t="s">
        <v>237</v>
      </c>
      <c r="B55" s="101"/>
      <c r="C55" s="9">
        <v>57750299.999999985</v>
      </c>
      <c r="D55" s="9">
        <v>48227150</v>
      </c>
    </row>
    <row r="56" spans="1:4" s="121" customFormat="1" ht="23.25" x14ac:dyDescent="0.25">
      <c r="A56" s="98" t="s">
        <v>175</v>
      </c>
      <c r="B56" s="99" t="e">
        <f>+B57+#REF!+B59+B60+B61+B62+B63+B64</f>
        <v>#REF!</v>
      </c>
      <c r="C56" s="134">
        <f>+C57+C59+C60+C61+C62+C63+C64+C58</f>
        <v>13138698700.000002</v>
      </c>
      <c r="D56" s="134">
        <f>+D57+D59+D60+D61+D62+D63+D64+D58</f>
        <v>9438427229.2900009</v>
      </c>
    </row>
    <row r="57" spans="1:4" ht="22.5" x14ac:dyDescent="0.2">
      <c r="A57" s="100" t="s">
        <v>176</v>
      </c>
      <c r="B57" s="101">
        <v>5902896300</v>
      </c>
      <c r="C57" s="9">
        <v>11009051600.000002</v>
      </c>
      <c r="D57" s="9">
        <v>8871666165.6100006</v>
      </c>
    </row>
    <row r="58" spans="1:4" x14ac:dyDescent="0.2">
      <c r="A58" s="100" t="s">
        <v>239</v>
      </c>
      <c r="B58" s="101"/>
      <c r="C58" s="9"/>
      <c r="D58" s="9"/>
    </row>
    <row r="59" spans="1:4" x14ac:dyDescent="0.2">
      <c r="A59" s="100" t="s">
        <v>177</v>
      </c>
      <c r="B59" s="101">
        <v>326458600</v>
      </c>
      <c r="C59" s="9">
        <v>519980400</v>
      </c>
      <c r="D59" s="9">
        <v>476635469.27999997</v>
      </c>
    </row>
    <row r="60" spans="1:4" x14ac:dyDescent="0.2">
      <c r="A60" s="100" t="s">
        <v>178</v>
      </c>
      <c r="B60" s="101">
        <v>76648500</v>
      </c>
      <c r="C60" s="9">
        <v>68610199.999999985</v>
      </c>
      <c r="D60" s="9">
        <v>49399279</v>
      </c>
    </row>
    <row r="61" spans="1:4" x14ac:dyDescent="0.2">
      <c r="A61" s="100" t="s">
        <v>179</v>
      </c>
      <c r="B61" s="101">
        <v>6027000</v>
      </c>
      <c r="C61" s="9">
        <v>9973200</v>
      </c>
      <c r="D61" s="9">
        <v>6367453</v>
      </c>
    </row>
    <row r="62" spans="1:4" x14ac:dyDescent="0.2">
      <c r="A62" s="100" t="s">
        <v>180</v>
      </c>
      <c r="B62" s="101">
        <v>70440200</v>
      </c>
      <c r="C62" s="9">
        <v>52301700.000000015</v>
      </c>
      <c r="D62" s="9">
        <v>17793423</v>
      </c>
    </row>
    <row r="63" spans="1:4" x14ac:dyDescent="0.2">
      <c r="A63" s="100" t="s">
        <v>181</v>
      </c>
      <c r="B63" s="101">
        <v>44744700</v>
      </c>
      <c r="C63" s="9">
        <v>30052500.000000004</v>
      </c>
      <c r="D63" s="9">
        <v>15344439.4</v>
      </c>
    </row>
    <row r="64" spans="1:4" x14ac:dyDescent="0.2">
      <c r="A64" s="100" t="s">
        <v>182</v>
      </c>
      <c r="B64" s="101">
        <v>1265000000</v>
      </c>
      <c r="C64" s="9">
        <v>1448729099.9999998</v>
      </c>
      <c r="D64" s="9">
        <v>1221000</v>
      </c>
    </row>
    <row r="65" spans="1:4" s="121" customFormat="1" ht="15" x14ac:dyDescent="0.25">
      <c r="A65" s="98" t="s">
        <v>183</v>
      </c>
      <c r="B65" s="99">
        <f>+B66+B67</f>
        <v>426431100</v>
      </c>
      <c r="C65" s="99">
        <f>+C66+C67</f>
        <v>483820800.00000012</v>
      </c>
      <c r="D65" s="99">
        <f>+D66+D67</f>
        <v>330192038.99000001</v>
      </c>
    </row>
    <row r="66" spans="1:4" x14ac:dyDescent="0.2">
      <c r="A66" s="100" t="s">
        <v>184</v>
      </c>
      <c r="B66" s="101">
        <v>189384900</v>
      </c>
      <c r="C66" s="9">
        <v>235978000.00000003</v>
      </c>
      <c r="D66" s="9">
        <v>172656959.73000002</v>
      </c>
    </row>
    <row r="67" spans="1:4" x14ac:dyDescent="0.2">
      <c r="A67" s="100" t="s">
        <v>185</v>
      </c>
      <c r="B67" s="101">
        <v>237046200</v>
      </c>
      <c r="C67" s="9">
        <v>247842800.00000006</v>
      </c>
      <c r="D67" s="9">
        <v>157535079.25999999</v>
      </c>
    </row>
    <row r="68" spans="1:4" s="121" customFormat="1" ht="15" x14ac:dyDescent="0.25">
      <c r="A68" s="98" t="s">
        <v>186</v>
      </c>
      <c r="B68" s="99" t="e">
        <f>+B69+B71</f>
        <v>#REF!</v>
      </c>
      <c r="C68" s="99">
        <f>+C69+C71</f>
        <v>7001101999.999999</v>
      </c>
      <c r="D68" s="99">
        <f>+D69+D71</f>
        <v>6736235090</v>
      </c>
    </row>
    <row r="69" spans="1:4" s="121" customFormat="1" ht="15" x14ac:dyDescent="0.25">
      <c r="A69" s="98" t="s">
        <v>187</v>
      </c>
      <c r="B69" s="99">
        <f>+B70</f>
        <v>39325000</v>
      </c>
      <c r="C69" s="99">
        <f>+C70</f>
        <v>48088500</v>
      </c>
      <c r="D69" s="99">
        <f>+D70</f>
        <v>44540100</v>
      </c>
    </row>
    <row r="70" spans="1:4" x14ac:dyDescent="0.2">
      <c r="A70" s="100" t="s">
        <v>188</v>
      </c>
      <c r="B70" s="101">
        <v>39325000</v>
      </c>
      <c r="C70" s="102">
        <v>48088500</v>
      </c>
      <c r="D70" s="9">
        <v>44540100</v>
      </c>
    </row>
    <row r="71" spans="1:4" s="121" customFormat="1" ht="15" x14ac:dyDescent="0.25">
      <c r="A71" s="98" t="s">
        <v>189</v>
      </c>
      <c r="B71" s="99" t="e">
        <f>+B72+#REF!+B73+B74+#REF!</f>
        <v>#REF!</v>
      </c>
      <c r="C71" s="99">
        <f>+C72+C73+C74+C75</f>
        <v>6953013499.999999</v>
      </c>
      <c r="D71" s="99">
        <f>+D72+D73+D74+D75</f>
        <v>6691694990</v>
      </c>
    </row>
    <row r="72" spans="1:4" ht="24" customHeight="1" x14ac:dyDescent="0.2">
      <c r="A72" s="100" t="s">
        <v>190</v>
      </c>
      <c r="B72" s="101">
        <v>246316400</v>
      </c>
      <c r="C72" s="9">
        <v>56159600.000000015</v>
      </c>
      <c r="D72" s="9">
        <v>41594000</v>
      </c>
    </row>
    <row r="73" spans="1:4" ht="22.5" x14ac:dyDescent="0.2">
      <c r="A73" s="100" t="s">
        <v>191</v>
      </c>
      <c r="B73" s="101">
        <v>2419686300</v>
      </c>
      <c r="C73" s="102">
        <v>5218063199.999999</v>
      </c>
      <c r="D73" s="9">
        <v>5218063200</v>
      </c>
    </row>
    <row r="74" spans="1:4" ht="22.5" x14ac:dyDescent="0.2">
      <c r="A74" s="100" t="s">
        <v>192</v>
      </c>
      <c r="B74" s="101">
        <v>1197091700</v>
      </c>
      <c r="C74" s="102">
        <v>1678790700.0000002</v>
      </c>
      <c r="D74" s="9">
        <v>1432037790</v>
      </c>
    </row>
    <row r="75" spans="1:4" x14ac:dyDescent="0.2">
      <c r="A75" s="100" t="s">
        <v>353</v>
      </c>
      <c r="B75" s="101"/>
      <c r="C75" s="102">
        <v>0</v>
      </c>
      <c r="D75" s="9"/>
    </row>
    <row r="76" spans="1:4" x14ac:dyDescent="0.2">
      <c r="A76" s="100" t="s">
        <v>364</v>
      </c>
      <c r="B76" s="101"/>
      <c r="C76" s="102"/>
      <c r="D76" s="9"/>
    </row>
    <row r="77" spans="1:4" s="121" customFormat="1" ht="15.75" customHeight="1" x14ac:dyDescent="0.25">
      <c r="A77" s="98" t="s">
        <v>193</v>
      </c>
      <c r="B77" s="99">
        <f>+B78+B80</f>
        <v>3647000000</v>
      </c>
      <c r="C77" s="99">
        <f>+C78+C80</f>
        <v>0</v>
      </c>
      <c r="D77" s="99">
        <f>+D78+D80+D79</f>
        <v>0</v>
      </c>
    </row>
    <row r="78" spans="1:4" x14ac:dyDescent="0.2">
      <c r="A78" s="100" t="s">
        <v>194</v>
      </c>
      <c r="B78" s="101">
        <v>2000000000</v>
      </c>
      <c r="C78" s="102"/>
      <c r="D78" s="9"/>
    </row>
    <row r="79" spans="1:4" x14ac:dyDescent="0.2">
      <c r="A79" s="100" t="s">
        <v>232</v>
      </c>
      <c r="B79" s="101"/>
      <c r="C79" s="102"/>
      <c r="D79" s="9"/>
    </row>
    <row r="80" spans="1:4" x14ac:dyDescent="0.2">
      <c r="A80" s="100" t="s">
        <v>195</v>
      </c>
      <c r="B80" s="101">
        <v>1647000000</v>
      </c>
      <c r="C80" s="102"/>
      <c r="D80" s="9"/>
    </row>
    <row r="81" spans="1:4" s="121" customFormat="1" ht="15" x14ac:dyDescent="0.25">
      <c r="A81" s="1" t="s">
        <v>377</v>
      </c>
      <c r="B81" s="1"/>
      <c r="C81" s="99"/>
      <c r="D81" s="122">
        <f>+D5-D17</f>
        <v>7583586624.210022</v>
      </c>
    </row>
    <row r="82" spans="1:4" s="121" customFormat="1" ht="15" x14ac:dyDescent="0.25">
      <c r="A82" s="1" t="s">
        <v>40</v>
      </c>
      <c r="B82" s="1"/>
      <c r="C82" s="99"/>
      <c r="D82" s="122">
        <f>+D81-D83</f>
        <v>7579955938.210022</v>
      </c>
    </row>
    <row r="83" spans="1:4" s="121" customFormat="1" ht="15" x14ac:dyDescent="0.25">
      <c r="A83" s="1" t="s">
        <v>27</v>
      </c>
      <c r="B83" s="1"/>
      <c r="C83" s="99"/>
      <c r="D83" s="122">
        <v>3630686</v>
      </c>
    </row>
    <row r="84" spans="1:4" x14ac:dyDescent="0.2">
      <c r="A84" s="3" t="s">
        <v>23</v>
      </c>
      <c r="B84" s="3"/>
      <c r="C84" s="102"/>
      <c r="D84" s="9">
        <f>+'өр ав'!D5</f>
        <v>19591262</v>
      </c>
    </row>
    <row r="85" spans="1:4" x14ac:dyDescent="0.2">
      <c r="A85" s="3" t="s">
        <v>24</v>
      </c>
      <c r="B85" s="3"/>
      <c r="C85" s="102"/>
      <c r="D85" s="9">
        <f>+'өр ав'!E5</f>
        <v>14005061777</v>
      </c>
    </row>
    <row r="86" spans="1:4" x14ac:dyDescent="0.2">
      <c r="A86" s="100" t="s">
        <v>204</v>
      </c>
      <c r="B86" s="100"/>
      <c r="C86" s="108">
        <f>+C87</f>
        <v>60</v>
      </c>
      <c r="D86" s="4">
        <f>+D87</f>
        <v>60</v>
      </c>
    </row>
    <row r="87" spans="1:4" x14ac:dyDescent="0.2">
      <c r="A87" s="100" t="s">
        <v>205</v>
      </c>
      <c r="B87" s="100"/>
      <c r="C87" s="109">
        <v>60</v>
      </c>
      <c r="D87" s="4">
        <v>60</v>
      </c>
    </row>
    <row r="88" spans="1:4" s="121" customFormat="1" ht="15" x14ac:dyDescent="0.25">
      <c r="A88" s="98" t="s">
        <v>206</v>
      </c>
      <c r="B88" s="98"/>
      <c r="C88" s="108">
        <f>+C89+C90+C91+C92</f>
        <v>9862</v>
      </c>
      <c r="D88" s="2">
        <f>+D89+D90+D91+D92</f>
        <v>9668</v>
      </c>
    </row>
    <row r="89" spans="1:4" x14ac:dyDescent="0.2">
      <c r="A89" s="100" t="s">
        <v>207</v>
      </c>
      <c r="B89" s="100"/>
      <c r="C89" s="109">
        <v>178</v>
      </c>
      <c r="D89" s="4">
        <v>178</v>
      </c>
    </row>
    <row r="90" spans="1:4" x14ac:dyDescent="0.2">
      <c r="A90" s="100" t="s">
        <v>208</v>
      </c>
      <c r="B90" s="100"/>
      <c r="C90" s="109">
        <v>8748</v>
      </c>
      <c r="D90" s="4">
        <v>8550</v>
      </c>
    </row>
    <row r="91" spans="1:4" x14ac:dyDescent="0.2">
      <c r="A91" s="100" t="s">
        <v>209</v>
      </c>
      <c r="B91" s="100"/>
      <c r="C91" s="109">
        <v>501</v>
      </c>
      <c r="D91" s="4">
        <v>508</v>
      </c>
    </row>
    <row r="92" spans="1:4" x14ac:dyDescent="0.2">
      <c r="A92" s="100" t="s">
        <v>210</v>
      </c>
      <c r="B92" s="100"/>
      <c r="C92" s="109">
        <v>435</v>
      </c>
      <c r="D92" s="4">
        <v>432</v>
      </c>
    </row>
    <row r="93" spans="1:4" x14ac:dyDescent="0.2">
      <c r="A93" s="110"/>
      <c r="B93" s="110"/>
      <c r="C93" s="111"/>
      <c r="D93" s="59"/>
    </row>
    <row r="94" spans="1:4" x14ac:dyDescent="0.2">
      <c r="A94" s="110"/>
      <c r="B94" s="110"/>
      <c r="C94" s="111"/>
      <c r="D94" s="59"/>
    </row>
    <row r="95" spans="1:4" x14ac:dyDescent="0.2">
      <c r="A95" s="110"/>
      <c r="B95" s="110"/>
      <c r="C95" s="111"/>
      <c r="D95" s="59"/>
    </row>
    <row r="96" spans="1:4" x14ac:dyDescent="0.2">
      <c r="A96" s="124" t="s">
        <v>214</v>
      </c>
      <c r="B96" s="124"/>
      <c r="C96" s="125"/>
      <c r="D96" s="126"/>
    </row>
    <row r="97" spans="1:4" ht="20.25" customHeight="1" x14ac:dyDescent="0.2">
      <c r="A97" s="145" t="s">
        <v>351</v>
      </c>
      <c r="B97" s="145"/>
      <c r="C97" s="145"/>
      <c r="D97" s="112"/>
    </row>
    <row r="98" spans="1:4" x14ac:dyDescent="0.2">
      <c r="A98" s="113" t="s">
        <v>350</v>
      </c>
      <c r="B98" s="113"/>
      <c r="C98" s="63"/>
      <c r="D98" s="112" t="s">
        <v>357</v>
      </c>
    </row>
    <row r="99" spans="1:4" x14ac:dyDescent="0.2">
      <c r="A99" s="113"/>
      <c r="B99" s="113"/>
      <c r="C99" s="63"/>
      <c r="D99" s="112"/>
    </row>
    <row r="100" spans="1:4" x14ac:dyDescent="0.2">
      <c r="A100" s="63" t="s">
        <v>20</v>
      </c>
      <c r="B100" s="63"/>
      <c r="C100" s="63"/>
      <c r="D100" s="63"/>
    </row>
    <row r="101" spans="1:4" x14ac:dyDescent="0.2">
      <c r="A101" s="63" t="s">
        <v>356</v>
      </c>
      <c r="B101" s="63"/>
      <c r="C101" s="63"/>
      <c r="D101" s="63" t="s">
        <v>25</v>
      </c>
    </row>
    <row r="102" spans="1:4" ht="12" customHeight="1" x14ac:dyDescent="0.2">
      <c r="A102" s="63"/>
      <c r="B102" s="63"/>
      <c r="C102" s="63"/>
      <c r="D102" s="63"/>
    </row>
    <row r="103" spans="1:4" x14ac:dyDescent="0.2">
      <c r="A103" s="63" t="s">
        <v>21</v>
      </c>
      <c r="B103" s="63"/>
      <c r="C103" s="63"/>
      <c r="D103" s="63"/>
    </row>
    <row r="104" spans="1:4" x14ac:dyDescent="0.2">
      <c r="A104" s="63" t="s">
        <v>371</v>
      </c>
      <c r="B104" s="63"/>
      <c r="C104" s="63"/>
      <c r="D104" s="63" t="s">
        <v>26</v>
      </c>
    </row>
    <row r="105" spans="1:4" ht="12" customHeight="1" x14ac:dyDescent="0.2">
      <c r="A105" s="63" t="s">
        <v>240</v>
      </c>
      <c r="B105" s="63"/>
      <c r="C105" s="63"/>
      <c r="D105" s="63"/>
    </row>
    <row r="106" spans="1:4" x14ac:dyDescent="0.2">
      <c r="A106" s="63" t="s">
        <v>22</v>
      </c>
      <c r="B106" s="63"/>
      <c r="C106" s="63"/>
      <c r="D106" s="63"/>
    </row>
    <row r="107" spans="1:4" x14ac:dyDescent="0.2">
      <c r="A107" s="63" t="s">
        <v>303</v>
      </c>
      <c r="B107" s="63"/>
      <c r="C107" s="63"/>
      <c r="D107" s="63"/>
    </row>
    <row r="108" spans="1:4" x14ac:dyDescent="0.2">
      <c r="A108" s="113" t="s">
        <v>366</v>
      </c>
      <c r="D108" s="63" t="s">
        <v>367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16" sqref="E16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46" t="s">
        <v>376</v>
      </c>
      <c r="B1" s="146"/>
      <c r="C1" s="146"/>
      <c r="D1" s="146"/>
      <c r="E1" s="146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365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14501015100</v>
      </c>
      <c r="D6" s="48">
        <f t="shared" ref="D6:E6" si="0">+D7</f>
        <v>0</v>
      </c>
      <c r="E6" s="48">
        <f t="shared" si="0"/>
        <v>7727954080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14501015100</v>
      </c>
      <c r="D7" s="48">
        <f t="shared" ref="D7" si="1">+D8</f>
        <v>0</v>
      </c>
      <c r="E7" s="48">
        <f>+E8+E9</f>
        <v>7727954080</v>
      </c>
    </row>
    <row r="8" spans="1:6" x14ac:dyDescent="0.3">
      <c r="A8" s="21" t="s">
        <v>220</v>
      </c>
      <c r="B8" s="60">
        <v>3647000000</v>
      </c>
      <c r="C8" s="49">
        <v>14501015100</v>
      </c>
      <c r="D8" s="49"/>
      <c r="E8" s="52">
        <v>7727954080</v>
      </c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14501015100</v>
      </c>
      <c r="D10" s="48" t="e">
        <f t="shared" si="2"/>
        <v>#REF!</v>
      </c>
      <c r="E10" s="48">
        <f t="shared" si="2"/>
        <v>7005453240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14501015100</v>
      </c>
      <c r="D11" s="48" t="e">
        <f t="shared" si="2"/>
        <v>#REF!</v>
      </c>
      <c r="E11" s="48">
        <f t="shared" si="2"/>
        <v>7005453240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14501015100</v>
      </c>
      <c r="D12" s="48" t="e">
        <f>+#REF!+#REF!+D13</f>
        <v>#REF!</v>
      </c>
      <c r="E12" s="48">
        <f>+E13</f>
        <v>7005453240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14501015100</v>
      </c>
      <c r="D13" s="48">
        <f>+D14+D16</f>
        <v>0</v>
      </c>
      <c r="E13" s="48">
        <f>+E14+E16+E15</f>
        <v>7005453240</v>
      </c>
      <c r="F13" s="116"/>
    </row>
    <row r="14" spans="1:6" x14ac:dyDescent="0.3">
      <c r="A14" s="21" t="s">
        <v>194</v>
      </c>
      <c r="B14" s="60">
        <v>2000000000</v>
      </c>
      <c r="C14" s="49">
        <v>7465815100</v>
      </c>
      <c r="D14" s="62"/>
      <c r="E14" s="52">
        <v>4164385259</v>
      </c>
    </row>
    <row r="15" spans="1:6" x14ac:dyDescent="0.3">
      <c r="A15" s="21" t="s">
        <v>233</v>
      </c>
      <c r="B15" s="60"/>
      <c r="C15" s="49">
        <v>427800000</v>
      </c>
      <c r="D15" s="62"/>
      <c r="E15" s="52">
        <v>325132061</v>
      </c>
    </row>
    <row r="16" spans="1:6" x14ac:dyDescent="0.3">
      <c r="A16" s="21" t="s">
        <v>195</v>
      </c>
      <c r="B16" s="60">
        <v>1647000000</v>
      </c>
      <c r="C16" s="49">
        <v>6607400000</v>
      </c>
      <c r="D16" s="62"/>
      <c r="E16" s="52">
        <v>2515935920</v>
      </c>
    </row>
    <row r="17" spans="1:5" s="56" customFormat="1" x14ac:dyDescent="0.3">
      <c r="A17" s="1" t="s">
        <v>379</v>
      </c>
      <c r="B17" s="1"/>
      <c r="C17" s="48"/>
      <c r="D17" s="48"/>
      <c r="E17" s="53">
        <f>+E6-E10</f>
        <v>722500840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722500840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27" t="s">
        <v>214</v>
      </c>
      <c r="B26" s="127"/>
      <c r="C26" s="128"/>
      <c r="D26" s="128"/>
      <c r="E26" s="126"/>
    </row>
    <row r="27" spans="1:5" s="84" customFormat="1" ht="26.25" customHeight="1" x14ac:dyDescent="0.3">
      <c r="A27" s="147" t="s">
        <v>352</v>
      </c>
      <c r="B27" s="147"/>
      <c r="C27" s="147"/>
      <c r="D27" s="128"/>
      <c r="E27" s="129"/>
    </row>
    <row r="28" spans="1:5" s="84" customFormat="1" x14ac:dyDescent="0.3">
      <c r="A28" s="76" t="s">
        <v>350</v>
      </c>
      <c r="B28" s="76"/>
      <c r="C28" s="77"/>
      <c r="D28" s="77"/>
      <c r="E28" s="77" t="s">
        <v>357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356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371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303</v>
      </c>
      <c r="B37" s="63"/>
      <c r="C37" s="63"/>
      <c r="D37" s="63"/>
      <c r="E37" s="63"/>
    </row>
    <row r="38" spans="1:5" x14ac:dyDescent="0.3">
      <c r="A38" s="93" t="s">
        <v>366</v>
      </c>
      <c r="E38" s="63" t="s">
        <v>367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2018-10-03T06:47:09Z</cp:lastPrinted>
  <dcterms:created xsi:type="dcterms:W3CDTF">2015-02-03T12:04:18Z</dcterms:created>
  <dcterms:modified xsi:type="dcterms:W3CDTF">2018-11-13T07:33:15Z</dcterms:modified>
</cp:coreProperties>
</file>